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Users\paulonobrega\Desktop\"/>
    </mc:Choice>
  </mc:AlternateContent>
  <xr:revisionPtr revIDLastSave="0" documentId="13_ncr:1_{ED0486FE-7D95-4AE6-AB6C-3C56B1B9F054}" xr6:coauthVersionLast="47" xr6:coauthVersionMax="47" xr10:uidLastSave="{00000000-0000-0000-0000-000000000000}"/>
  <bookViews>
    <workbookView xWindow="-80" yWindow="-80" windowWidth="25760" windowHeight="15440" tabRatio="820" xr2:uid="{00000000-000D-0000-FFFF-FFFF00000000}"/>
  </bookViews>
  <sheets>
    <sheet name="RGPD" sheetId="83" r:id="rId1"/>
    <sheet name="Capa" sheetId="79" r:id="rId2"/>
    <sheet name="Índice" sheetId="33" r:id="rId3"/>
    <sheet name="F1" sheetId="34" r:id="rId4"/>
    <sheet name="F2" sheetId="5" r:id="rId5"/>
    <sheet name="F3" sheetId="7" r:id="rId6"/>
    <sheet name="Formulário 5" sheetId="10" state="hidden" r:id="rId7"/>
    <sheet name="Anexo IIII" sheetId="37" state="hidden" r:id="rId8"/>
    <sheet name="F4" sheetId="58" r:id="rId9"/>
    <sheet name="F5" sheetId="44" r:id="rId10"/>
    <sheet name="F6" sheetId="45" r:id="rId11"/>
    <sheet name="F7" sheetId="52" r:id="rId12"/>
    <sheet name="F8" sheetId="55" r:id="rId13"/>
    <sheet name="F9" sheetId="17" r:id="rId14"/>
    <sheet name="F10" sheetId="15" r:id="rId15"/>
    <sheet name="F11" sheetId="56" r:id="rId16"/>
    <sheet name="Quadro 3old" sheetId="18" state="hidden" r:id="rId17"/>
    <sheet name="Quadro 4 POC" sheetId="19" state="hidden" r:id="rId18"/>
    <sheet name="F12" sheetId="65" r:id="rId19"/>
    <sheet name="F13" sheetId="11" r:id="rId20"/>
    <sheet name="AT - Quadro 66" sheetId="16" state="hidden" r:id="rId21"/>
    <sheet name="AT - Quadro 10" sheetId="30" state="hidden" r:id="rId22"/>
    <sheet name="AT - Quadro 11" sheetId="21" state="hidden" r:id="rId23"/>
    <sheet name="AT - Quadros 12 - 13" sheetId="23" state="hidden" r:id="rId24"/>
    <sheet name="AT - Quadros 12 - 13 A" sheetId="50" state="hidden" r:id="rId25"/>
    <sheet name="Quadro 7 POC" sheetId="29" state="hidden" r:id="rId26"/>
    <sheet name="F14" sheetId="63" r:id="rId27"/>
    <sheet name="Quadro 99" sheetId="31" state="hidden" r:id="rId28"/>
    <sheet name="Quadro 9 POC" sheetId="25" state="hidden" r:id="rId29"/>
    <sheet name="Quadro 111" sheetId="32" state="hidden" r:id="rId30"/>
    <sheet name="Quadro 9.1" sheetId="70" state="hidden" r:id="rId31"/>
    <sheet name="F15" sheetId="41" r:id="rId32"/>
    <sheet name="F16" sheetId="62" r:id="rId33"/>
    <sheet name="Quadro 10 POC" sheetId="26" state="hidden" r:id="rId34"/>
    <sheet name="AT - Quadro 21-A" sheetId="38" state="hidden" r:id="rId35"/>
    <sheet name="AT - Quadro 21-B" sheetId="42" state="hidden" r:id="rId36"/>
    <sheet name="Quadro 10.1" sheetId="69" state="hidden" r:id="rId37"/>
    <sheet name="F17" sheetId="64" r:id="rId38"/>
    <sheet name="Quadro 11 POC" sheetId="54" state="hidden" r:id="rId39"/>
    <sheet name="AT - Quadro 22-A" sheetId="40" state="hidden" r:id="rId40"/>
    <sheet name="F18" sheetId="67" r:id="rId41"/>
    <sheet name="Quadro 12 POC" sheetId="43" state="hidden" r:id="rId42"/>
    <sheet name="F19" sheetId="68" r:id="rId43"/>
    <sheet name="F20" sheetId="27" r:id="rId44"/>
    <sheet name="Anexo I" sheetId="36" r:id="rId45"/>
    <sheet name="Anexo II V1" sheetId="53" state="hidden" r:id="rId46"/>
    <sheet name="Anexo II" sheetId="71" r:id="rId47"/>
    <sheet name="Anexo III" sheetId="82" r:id="rId48"/>
    <sheet name="Anexo III-Inst " sheetId="76" r:id="rId49"/>
    <sheet name="Anexo III-1" sheetId="77" r:id="rId50"/>
    <sheet name="Anexo III-2" sheetId="73" r:id="rId51"/>
    <sheet name="Anexo III-3" sheetId="74" r:id="rId52"/>
    <sheet name="Tabelas" sheetId="66" state="hidden" r:id="rId53"/>
    <sheet name="AT - Quadro 23-A " sheetId="47" state="hidden" r:id="rId54"/>
    <sheet name="AT - Quadro 23-B " sheetId="48" state="hidden" r:id="rId55"/>
  </sheets>
  <definedNames>
    <definedName name="_42_Propriedades_de_investimento">Tabelas!$G$189:$G$231</definedName>
    <definedName name="_469_Perdas_por_imparidade_acumuladas">Tabelas!$G$189:$G$231</definedName>
    <definedName name="_xlnm._FilterDatabase" localSheetId="3" hidden="1">'F1'!$C$59:$C$60</definedName>
    <definedName name="_xlnm._FilterDatabase" localSheetId="52" hidden="1">Tabelas!$F$8:$N$317</definedName>
    <definedName name="_Regression_Int" localSheetId="22" hidden="1">1</definedName>
    <definedName name="_Regression_Int" localSheetId="20" hidden="1">1</definedName>
    <definedName name="_Regression_Int" localSheetId="23" hidden="1">1</definedName>
    <definedName name="_Regression_Int" localSheetId="24" hidden="1">1</definedName>
    <definedName name="_Regression_Int" localSheetId="14" hidden="1">1</definedName>
    <definedName name="_Regression_Int" localSheetId="15" hidden="1">1</definedName>
    <definedName name="_Regression_Int" localSheetId="18" hidden="1">1</definedName>
    <definedName name="_Regression_Int" localSheetId="19" hidden="1">1</definedName>
    <definedName name="_Regression_Int" localSheetId="43" hidden="1">1</definedName>
    <definedName name="_Regression_Int" localSheetId="13" hidden="1">1</definedName>
    <definedName name="_Regression_Int" localSheetId="33" hidden="1">1</definedName>
    <definedName name="_Regression_Int" localSheetId="36" hidden="1">1</definedName>
    <definedName name="_Regression_Int" localSheetId="29" hidden="1">1</definedName>
    <definedName name="_Regression_Int" localSheetId="16" hidden="1">1</definedName>
    <definedName name="_Regression_Int" localSheetId="17" hidden="1">1</definedName>
    <definedName name="_Regression_Int" localSheetId="25" hidden="1">1</definedName>
    <definedName name="_Regression_Int" localSheetId="28" hidden="1">1</definedName>
    <definedName name="_Regression_Int" localSheetId="30" hidden="1">1</definedName>
    <definedName name="_Regression_Int" localSheetId="27" hidden="1">1</definedName>
    <definedName name="_xlnm.Print_Area" localSheetId="44">'Anexo I'!$A$1:$H$59</definedName>
    <definedName name="_xlnm.Print_Area" localSheetId="46">'Anexo II'!$A$1:$K$71</definedName>
    <definedName name="_xlnm.Print_Area" localSheetId="45">'Anexo II V1'!$A$1:$K$88</definedName>
    <definedName name="_xlnm.Print_Area" localSheetId="49">'Anexo III-1'!$A$1:$AJ$84</definedName>
    <definedName name="_xlnm.Print_Area" localSheetId="50">'Anexo III-2'!$A$1:$R$190</definedName>
    <definedName name="_xlnm.Print_Area" localSheetId="51">'Anexo III-3'!$A$1:$R$191</definedName>
    <definedName name="_xlnm.Print_Area" localSheetId="48">'Anexo III-Inst '!$A$1:$M$84</definedName>
    <definedName name="_xlnm.Print_Area" localSheetId="21">'AT - Quadro 10'!$A$1:$L$50</definedName>
    <definedName name="_xlnm.Print_Area" localSheetId="34">'AT - Quadro 21-A'!$B$1:$M$38</definedName>
    <definedName name="_xlnm.Print_Area" localSheetId="53">'AT - Quadro 23-A '!$A$1:$L$29</definedName>
    <definedName name="_xlnm.Print_Area" localSheetId="20">'AT - Quadro 66'!$B$2:$K$34</definedName>
    <definedName name="_xlnm.Print_Area" localSheetId="24">'AT - Quadros 12 - 13 A'!$A$1:$W$66</definedName>
    <definedName name="_xlnm.Print_Area" localSheetId="3">'F1'!$A$1:$AX$89</definedName>
    <definedName name="_xlnm.Print_Area" localSheetId="14">'F10'!$A$1:$L$101</definedName>
    <definedName name="_xlnm.Print_Area" localSheetId="15">'F11'!$A$1:$L$100</definedName>
    <definedName name="_xlnm.Print_Area" localSheetId="18">'F12'!$A$1:$M$91</definedName>
    <definedName name="_xlnm.Print_Area" localSheetId="19">'F13'!$A$1:$X$76</definedName>
    <definedName name="_xlnm.Print_Area" localSheetId="26">'F14'!$A$1:$R$74</definedName>
    <definedName name="_xlnm.Print_Area" localSheetId="31">'F15'!$A$1:$R$49</definedName>
    <definedName name="_xlnm.Print_Area" localSheetId="32">'F16'!$A$1:$S$76</definedName>
    <definedName name="_xlnm.Print_Area" localSheetId="37">'F17'!$A$1:$S$134</definedName>
    <definedName name="_xlnm.Print_Area" localSheetId="40">'F18'!$A$1:$R$138</definedName>
    <definedName name="_xlnm.Print_Area" localSheetId="42">'F19'!$A$1:$R$73</definedName>
    <definedName name="_xlnm.Print_Area" localSheetId="4">'F2'!$B$1:$BM$80</definedName>
    <definedName name="_xlnm.Print_Area" localSheetId="5">'F3'!$B$1:$M$66</definedName>
    <definedName name="_xlnm.Print_Area" localSheetId="8">'F4'!$B$2:$AM$78</definedName>
    <definedName name="_xlnm.Print_Area" localSheetId="9">'F5'!$A$1:$M$77</definedName>
    <definedName name="_xlnm.Print_Area" localSheetId="10">'F6'!$A$1:$M$84</definedName>
    <definedName name="_xlnm.Print_Area" localSheetId="11">'F7'!$A$1:$M$86</definedName>
    <definedName name="_xlnm.Print_Area" localSheetId="12">'F8'!$A$1:$T$64</definedName>
    <definedName name="_xlnm.Print_Area" localSheetId="13">'F9'!$B$1:$M$40</definedName>
    <definedName name="_xlnm.Print_Area" localSheetId="2">Índice!$A$1:$L$84</definedName>
    <definedName name="_xlnm.Print_Area" localSheetId="33">'Quadro 10 POC'!$A$1:$S$63</definedName>
    <definedName name="_xlnm.Print_Area" localSheetId="36">'Quadro 10.1'!$A$1:$H$63</definedName>
    <definedName name="_xlnm.Print_Area" localSheetId="38">'Quadro 11 POC'!$A$1:$S$46</definedName>
    <definedName name="_xlnm.Print_Area" localSheetId="29">'Quadro 111'!$A$1:$I$80</definedName>
    <definedName name="_xlnm.Print_Area" localSheetId="41">'Quadro 12 POC'!$A$1:$P$42</definedName>
    <definedName name="_xlnm.Print_Area" localSheetId="16">'Quadro 3old'!$A$1:$J$76</definedName>
    <definedName name="_xlnm.Print_Area" localSheetId="17">'Quadro 4 POC'!$A$1:$N$44</definedName>
    <definedName name="_xlnm.Print_Area" localSheetId="25">'Quadro 7 POC'!$A$1:$P$66</definedName>
    <definedName name="_xlnm.Print_Area" localSheetId="28">'Quadro 9 POC'!$A$1:$S$61</definedName>
    <definedName name="_xlnm.Print_Area" localSheetId="30">'Quadro 9.1'!$A$1:$H$61</definedName>
    <definedName name="_xlnm.Print_Area" localSheetId="27">'Quadro 99'!$A$1:$I$73</definedName>
    <definedName name="Areas_De_Intervenção">Tabelas!$Q$8:$Q$19</definedName>
    <definedName name="Código_Alínea">Tabelas!$Q$47:$Q$87</definedName>
    <definedName name="Código_Contas_POC">Tabelas!$Q$23:$Q$43</definedName>
    <definedName name="Concelhos">Tabelas!$F$9:$F$184</definedName>
    <definedName name="Distrito">Tabelas!$L$322:$L$350</definedName>
    <definedName name="Distritos">Tabelas!$G$9:$G$184</definedName>
    <definedName name="Investimento_Contas_SNC">Tabelas!$G$189:$G$231</definedName>
    <definedName name="jj" localSheetId="46"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jj" localSheetId="45"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jj" localSheetId="49"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jj" localSheetId="50"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jj" localSheetId="51"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jj" localSheetId="48"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jj" localSheetId="53"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jj" localSheetId="54"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jj" localSheetId="15"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jj" localSheetId="18"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jj" localSheetId="26"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jj" localSheetId="40"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jj" localSheetId="42"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jj" localSheetId="8"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jj" localSheetId="10"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jj" localSheetId="11"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jj" localSheetId="12"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jj" localSheetId="36"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jj" localSheetId="38"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jj" localSheetId="30"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jj" localSheetId="52"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jj"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Lista_Código">Tabelas!$B$1569:$B$2417</definedName>
    <definedName name="LISTA_DE_CONDICIONANTES">Tabelas!$N$8:$N$68</definedName>
    <definedName name="LISTA_DE_CONDIÇÕES_DE_NÃO_ELEGIBILIDADE">Tabelas!$N$75:$N$119</definedName>
    <definedName name="MAJORAÇÕES">Tabelas!$N$122:$N$138</definedName>
    <definedName name="Modalidade">Tabelas!$I$3:$I$4</definedName>
    <definedName name="Opção_S_N">Tabelas!$F$3:$F$4</definedName>
    <definedName name="Opções_Beneficio">Tabelas!$B$3:$B$4</definedName>
    <definedName name="Opções_Dimensão">Tabelas!$U$9:$U$12</definedName>
    <definedName name="Opções_Motivo">Tabelas!$B$42:$B$46</definedName>
    <definedName name="Opções_notificação">Tabelas!$B$29:$B$30</definedName>
    <definedName name="Opções_parecer">Tabelas!$B$25:$B$26</definedName>
    <definedName name="Opções_pareceres">Tabelas!$B$33:$B$38</definedName>
    <definedName name="Opções_Regime">Tabelas!$B$3:$B$5</definedName>
    <definedName name="Opções_Tipo">Tabelas!$B$21:$B$22</definedName>
    <definedName name="Pontuações">Tabelas!$AD$13:$AD$17</definedName>
    <definedName name="Regiões">Tabelas!$F$9:$J$184</definedName>
    <definedName name="Tab_Paises">Tabelas!$H$239:$H$485</definedName>
    <definedName name="TABLE" localSheetId="49">'Anexo III-1'!#REF!</definedName>
    <definedName name="TABLE" localSheetId="48">'Anexo III-Inst '!#REF!</definedName>
    <definedName name="TABLE" localSheetId="9">'F5'!$C$5:$C$5</definedName>
    <definedName name="TABLE" localSheetId="11">'F7'!#REF!</definedName>
    <definedName name="Técnicos">Tabelas!$B$7:$B$13</definedName>
    <definedName name="tipo_objectivos">Tabelas!$AM$7:$AM$8</definedName>
    <definedName name="Tipologia_Inv">Tabelas!$W$22:$W$25</definedName>
    <definedName name="Tipologia_Valor">'F1'!$AZ$60</definedName>
    <definedName name="_xlnm.Print_Titles" localSheetId="23">'AT - Quadros 12 - 13'!$A:$C</definedName>
    <definedName name="_xlnm.Print_Titles" localSheetId="24">'AT - Quadros 12 - 13 A'!$A:$C</definedName>
    <definedName name="wrn.Ficha._.de._.Análise._.POE." localSheetId="46"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wrn.Ficha._.de._.Análise._.POE." localSheetId="45"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wrn.Ficha._.de._.Análise._.POE." localSheetId="49"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wrn.Ficha._.de._.Análise._.POE." localSheetId="50"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wrn.Ficha._.de._.Análise._.POE." localSheetId="51"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wrn.Ficha._.de._.Análise._.POE." localSheetId="48"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wrn.Ficha._.de._.Análise._.POE." localSheetId="53"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wrn.Ficha._.de._.Análise._.POE." localSheetId="54"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wrn.Ficha._.de._.Análise._.POE." localSheetId="15"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wrn.Ficha._.de._.Análise._.POE." localSheetId="18"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wrn.Ficha._.de._.Análise._.POE." localSheetId="26"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wrn.Ficha._.de._.Análise._.POE." localSheetId="40"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wrn.Ficha._.de._.Análise._.POE." localSheetId="42"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wrn.Ficha._.de._.Análise._.POE." localSheetId="8"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wrn.Ficha._.de._.Análise._.POE." localSheetId="10"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wrn.Ficha._.de._.Análise._.POE." localSheetId="11"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wrn.Ficha._.de._.Análise._.POE." localSheetId="12"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wrn.Ficha._.de._.Análise._.POE." localSheetId="36"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wrn.Ficha._.de._.Análise._.POE." localSheetId="38"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wrn.Ficha._.de._.Análise._.POE." localSheetId="30"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wrn.Ficha._.de._.Análise._.POE." localSheetId="52"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 name="wrn.Ficha._.de._.Análise._.POE." hidden="1">{#N/A,#N/A,FALSE,"Capa";#N/A,#N/A,FALSE,"Parecer e Condicionantes";#N/A,#N/A,FALSE,"Incentivo - Gr. I";#N/A,#N/A,FALSE,"Incentivo - Gr. II";#N/A,#N/A,FALSE,"Incentivo - Gr. III";#N/A,#N/A,FALSE,"VE - A";#N/A,#N/A,FALSE,"VE - A (Coment)";#N/A,#N/A,FALSE,"VE - B";#N/A,#N/A,FALSE,"VE - C";#N/A,#N/A,FALSE,"Promotor";#N/A,#N/A,FALSE,"Projecto";#N/A,#N/A,FALSE,"Condições Eleg.";#N/A,#N/A,FALSE,"DR Projecto";#N/A,#N/A,FALSE,"Mapa Cash-Flows";#N/A,#N/A,FALSE,"Plano de Financ.";#N/A,#N/A,FALSE,"Formulário";#N/A,#N/A,FALSE,"Plano de Investimento";#N/A,#N/A,FALSE,"ESB";#N/A,#N/A,FALSE,"Plano Utilização"}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11" l="1"/>
  <c r="E91" i="73"/>
  <c r="F91" i="73"/>
  <c r="G91" i="73"/>
  <c r="H91" i="73"/>
  <c r="I91" i="73"/>
  <c r="J91" i="73"/>
  <c r="K91" i="73"/>
  <c r="L91" i="73"/>
  <c r="M91" i="73"/>
  <c r="N91" i="73"/>
  <c r="N165" i="73"/>
  <c r="O91" i="73"/>
  <c r="P91" i="73"/>
  <c r="P165" i="73"/>
  <c r="E92" i="73"/>
  <c r="F92" i="73"/>
  <c r="F166" i="73"/>
  <c r="G92" i="73"/>
  <c r="H92" i="73"/>
  <c r="H170" i="73" s="1"/>
  <c r="I92" i="73"/>
  <c r="J92" i="73"/>
  <c r="J166" i="73"/>
  <c r="K92" i="73"/>
  <c r="L92" i="73"/>
  <c r="M92" i="73"/>
  <c r="N92" i="73"/>
  <c r="O92" i="73"/>
  <c r="P92" i="73"/>
  <c r="P166" i="73"/>
  <c r="D92" i="73"/>
  <c r="D91" i="73"/>
  <c r="D165" i="73"/>
  <c r="E19" i="62"/>
  <c r="E25" i="62" s="1"/>
  <c r="E28" i="62" s="1"/>
  <c r="E31" i="62" s="1"/>
  <c r="D19" i="62"/>
  <c r="D7" i="64"/>
  <c r="E33" i="62"/>
  <c r="D22" i="62"/>
  <c r="E22" i="62"/>
  <c r="N8" i="17"/>
  <c r="D138" i="74"/>
  <c r="E138" i="74" s="1"/>
  <c r="F138" i="74" s="1"/>
  <c r="G138" i="74" s="1"/>
  <c r="H138" i="74" s="1"/>
  <c r="I138" i="74" s="1"/>
  <c r="J138" i="74" s="1"/>
  <c r="K138" i="74" s="1"/>
  <c r="L138" i="74" s="1"/>
  <c r="M138" i="74" s="1"/>
  <c r="N138" i="74" s="1"/>
  <c r="O138" i="74" s="1"/>
  <c r="P138" i="74" s="1"/>
  <c r="D112" i="74"/>
  <c r="E112" i="74" s="1"/>
  <c r="F112" i="74" s="1"/>
  <c r="G112" i="74"/>
  <c r="H112" i="74" s="1"/>
  <c r="I112" i="74" s="1"/>
  <c r="J112" i="74"/>
  <c r="K112" i="74" s="1"/>
  <c r="L112" i="74" s="1"/>
  <c r="M112" i="74" s="1"/>
  <c r="N112" i="74" s="1"/>
  <c r="O112" i="74" s="1"/>
  <c r="P112" i="74" s="1"/>
  <c r="D71" i="73"/>
  <c r="D72" i="73"/>
  <c r="D85" i="73"/>
  <c r="D86" i="73"/>
  <c r="D76" i="73"/>
  <c r="D118" i="73" s="1"/>
  <c r="D77" i="73"/>
  <c r="D78" i="73"/>
  <c r="D88" i="73"/>
  <c r="D87" i="73" s="1"/>
  <c r="D120" i="73"/>
  <c r="D89" i="73"/>
  <c r="D24" i="73"/>
  <c r="D28" i="73"/>
  <c r="D29" i="73" s="1"/>
  <c r="D54" i="73"/>
  <c r="D56" i="73"/>
  <c r="D136" i="73"/>
  <c r="E136" i="73" s="1"/>
  <c r="F136" i="73" s="1"/>
  <c r="G136" i="73" s="1"/>
  <c r="H136" i="73" s="1"/>
  <c r="I136" i="73" s="1"/>
  <c r="J136" i="73" s="1"/>
  <c r="K136" i="73" s="1"/>
  <c r="L136" i="73" s="1"/>
  <c r="M136" i="73" s="1"/>
  <c r="N136" i="73" s="1"/>
  <c r="O136" i="73" s="1"/>
  <c r="P136" i="73" s="1"/>
  <c r="D110" i="73"/>
  <c r="E110" i="73" s="1"/>
  <c r="F110" i="73" s="1"/>
  <c r="G110" i="73" s="1"/>
  <c r="H110" i="73" s="1"/>
  <c r="I110" i="73" s="1"/>
  <c r="J110" i="73" s="1"/>
  <c r="K110" i="73" s="1"/>
  <c r="L110" i="73" s="1"/>
  <c r="M110" i="73" s="1"/>
  <c r="N110" i="73" s="1"/>
  <c r="O110" i="73" s="1"/>
  <c r="P110" i="73" s="1"/>
  <c r="E71" i="73"/>
  <c r="E72" i="73"/>
  <c r="E85" i="73"/>
  <c r="E84" i="73" s="1"/>
  <c r="E113" i="73" s="1"/>
  <c r="E86" i="73"/>
  <c r="E76" i="73"/>
  <c r="E77" i="73"/>
  <c r="E78" i="73"/>
  <c r="E88" i="73"/>
  <c r="E87" i="73" s="1"/>
  <c r="E89" i="73"/>
  <c r="E24" i="73"/>
  <c r="E29" i="73" s="1"/>
  <c r="E28" i="73"/>
  <c r="E54" i="73"/>
  <c r="E56" i="73"/>
  <c r="F71" i="73"/>
  <c r="F72" i="73"/>
  <c r="F85" i="73"/>
  <c r="F84" i="73" s="1"/>
  <c r="F86" i="73"/>
  <c r="F76" i="73"/>
  <c r="F118" i="73" s="1"/>
  <c r="F77" i="73"/>
  <c r="F78" i="73"/>
  <c r="F88" i="73"/>
  <c r="F87" i="73"/>
  <c r="F89" i="73"/>
  <c r="F24" i="73"/>
  <c r="F29" i="73" s="1"/>
  <c r="F31" i="73" s="1"/>
  <c r="F28" i="73"/>
  <c r="F54" i="73"/>
  <c r="F56" i="73"/>
  <c r="G71" i="73"/>
  <c r="G72" i="73"/>
  <c r="G85" i="73"/>
  <c r="G84" i="73" s="1"/>
  <c r="G113" i="73" s="1"/>
  <c r="G86" i="73"/>
  <c r="G76" i="73"/>
  <c r="G77" i="73"/>
  <c r="G78" i="73"/>
  <c r="G88" i="73"/>
  <c r="G89" i="73"/>
  <c r="G24" i="73"/>
  <c r="G28" i="73"/>
  <c r="G54" i="73"/>
  <c r="G56" i="73"/>
  <c r="H71" i="73"/>
  <c r="H72" i="73"/>
  <c r="H85" i="73"/>
  <c r="H84" i="73"/>
  <c r="H86" i="73"/>
  <c r="H76" i="73"/>
  <c r="H77" i="73"/>
  <c r="H78" i="73"/>
  <c r="H88" i="73"/>
  <c r="H87" i="73" s="1"/>
  <c r="H89" i="73"/>
  <c r="H24" i="73"/>
  <c r="H28" i="73"/>
  <c r="H54" i="73"/>
  <c r="H56" i="73"/>
  <c r="I71" i="73"/>
  <c r="I72" i="73"/>
  <c r="I85" i="73"/>
  <c r="I84" i="73"/>
  <c r="I113" i="73" s="1"/>
  <c r="I86" i="73"/>
  <c r="I76" i="73"/>
  <c r="I77" i="73"/>
  <c r="I118" i="73" s="1"/>
  <c r="I78" i="73"/>
  <c r="I88" i="73"/>
  <c r="I89" i="73"/>
  <c r="I87" i="73"/>
  <c r="I24" i="73"/>
  <c r="I29" i="73"/>
  <c r="I28" i="73"/>
  <c r="I54" i="73"/>
  <c r="I56" i="73"/>
  <c r="J71" i="73"/>
  <c r="J72" i="73"/>
  <c r="J85" i="73"/>
  <c r="J86" i="73"/>
  <c r="J76" i="73"/>
  <c r="J77" i="73"/>
  <c r="J78" i="73"/>
  <c r="J88" i="73"/>
  <c r="J89" i="73"/>
  <c r="J87" i="73"/>
  <c r="J24" i="73"/>
  <c r="J29" i="73" s="1"/>
  <c r="J28" i="73"/>
  <c r="J54" i="73"/>
  <c r="K71" i="73"/>
  <c r="K72" i="73"/>
  <c r="K85" i="73"/>
  <c r="K84" i="73" s="1"/>
  <c r="K86" i="73"/>
  <c r="K76" i="73"/>
  <c r="K77" i="73"/>
  <c r="K78" i="73"/>
  <c r="K88" i="73"/>
  <c r="K89" i="73"/>
  <c r="K24" i="73"/>
  <c r="K28" i="73"/>
  <c r="K29" i="73" s="1"/>
  <c r="K31" i="73" s="1"/>
  <c r="K33" i="73" s="1"/>
  <c r="K54" i="73"/>
  <c r="K59" i="73" s="1"/>
  <c r="K61" i="73" s="1"/>
  <c r="K115" i="73" s="1"/>
  <c r="K116" i="73" s="1"/>
  <c r="K128" i="73" s="1"/>
  <c r="L71" i="73"/>
  <c r="M111" i="73" s="1"/>
  <c r="M116" i="73" s="1"/>
  <c r="L72" i="73"/>
  <c r="L112" i="73" s="1"/>
  <c r="L116" i="73" s="1"/>
  <c r="L85" i="73"/>
  <c r="L86" i="73"/>
  <c r="L76" i="73"/>
  <c r="L77" i="73"/>
  <c r="L78" i="73"/>
  <c r="L88" i="73"/>
  <c r="L89" i="73"/>
  <c r="L87" i="73" s="1"/>
  <c r="L24" i="73"/>
  <c r="L28" i="73"/>
  <c r="L29" i="73"/>
  <c r="L54" i="73"/>
  <c r="L59" i="73" s="1"/>
  <c r="L61" i="73" s="1"/>
  <c r="L115" i="73" s="1"/>
  <c r="M71" i="73"/>
  <c r="M72" i="73"/>
  <c r="M85" i="73"/>
  <c r="M84" i="73" s="1"/>
  <c r="M113" i="73" s="1"/>
  <c r="M86" i="73"/>
  <c r="M76" i="73"/>
  <c r="M77" i="73"/>
  <c r="M78" i="73"/>
  <c r="M88" i="73"/>
  <c r="M87" i="73" s="1"/>
  <c r="M89" i="73"/>
  <c r="M24" i="73"/>
  <c r="M29" i="73"/>
  <c r="M31" i="73" s="1"/>
  <c r="M33" i="73" s="1"/>
  <c r="M144" i="73" s="1"/>
  <c r="M28" i="73"/>
  <c r="M54" i="73"/>
  <c r="N71" i="73"/>
  <c r="N72" i="73"/>
  <c r="N85" i="73"/>
  <c r="N86" i="73"/>
  <c r="N84" i="73" s="1"/>
  <c r="N76" i="73"/>
  <c r="N77" i="73"/>
  <c r="N78" i="73"/>
  <c r="N88" i="73"/>
  <c r="N87" i="73" s="1"/>
  <c r="N120" i="73" s="1"/>
  <c r="N89" i="73"/>
  <c r="N24" i="73"/>
  <c r="N29" i="73"/>
  <c r="N28" i="73"/>
  <c r="N54" i="73"/>
  <c r="O71" i="73"/>
  <c r="O90" i="73" s="1"/>
  <c r="O72" i="73"/>
  <c r="O85" i="73"/>
  <c r="O86" i="73"/>
  <c r="O76" i="73"/>
  <c r="O77" i="73"/>
  <c r="O78" i="73"/>
  <c r="O88" i="73"/>
  <c r="O87" i="73" s="1"/>
  <c r="O120" i="73" s="1"/>
  <c r="O89" i="73"/>
  <c r="O24" i="73"/>
  <c r="O29" i="73" s="1"/>
  <c r="O28" i="73"/>
  <c r="O54" i="73"/>
  <c r="P71" i="73"/>
  <c r="P72" i="73"/>
  <c r="P85" i="73"/>
  <c r="P84" i="73" s="1"/>
  <c r="P86" i="73"/>
  <c r="P76" i="73"/>
  <c r="P77" i="73"/>
  <c r="P78" i="73"/>
  <c r="P88" i="73"/>
  <c r="P87" i="73" s="1"/>
  <c r="P120" i="73" s="1"/>
  <c r="P89" i="73"/>
  <c r="P24" i="73"/>
  <c r="P29" i="73" s="1"/>
  <c r="P31" i="73" s="1"/>
  <c r="P33" i="73" s="1"/>
  <c r="P28" i="73"/>
  <c r="P54" i="73"/>
  <c r="P59" i="73"/>
  <c r="P61" i="73"/>
  <c r="D119" i="73"/>
  <c r="D95" i="73"/>
  <c r="D122" i="73"/>
  <c r="D97" i="73"/>
  <c r="D123" i="73" s="1"/>
  <c r="D46" i="73"/>
  <c r="D47" i="73"/>
  <c r="D49" i="73"/>
  <c r="D50" i="73"/>
  <c r="D48" i="73"/>
  <c r="D51" i="73"/>
  <c r="D52" i="73"/>
  <c r="H46" i="73"/>
  <c r="H47" i="73"/>
  <c r="H49" i="73"/>
  <c r="H48" i="73" s="1"/>
  <c r="H50" i="73"/>
  <c r="H51" i="73"/>
  <c r="H52" i="73"/>
  <c r="H44" i="73"/>
  <c r="H40" i="73"/>
  <c r="H42" i="73" s="1"/>
  <c r="H41" i="73"/>
  <c r="E46" i="73"/>
  <c r="E47" i="73"/>
  <c r="E49" i="73"/>
  <c r="E48" i="73" s="1"/>
  <c r="E50" i="73"/>
  <c r="E51" i="73"/>
  <c r="E52" i="73"/>
  <c r="Q55" i="73"/>
  <c r="Q57" i="73"/>
  <c r="F52" i="73"/>
  <c r="G52" i="73"/>
  <c r="I52" i="73"/>
  <c r="F46" i="73"/>
  <c r="G46" i="73"/>
  <c r="I46" i="73"/>
  <c r="F47" i="73"/>
  <c r="G47" i="73"/>
  <c r="I47" i="73"/>
  <c r="F49" i="73"/>
  <c r="G49" i="73"/>
  <c r="I49" i="73"/>
  <c r="F50" i="73"/>
  <c r="G50" i="73"/>
  <c r="G48" i="73" s="1"/>
  <c r="I50" i="73"/>
  <c r="I48" i="73" s="1"/>
  <c r="F51" i="73"/>
  <c r="G51" i="73"/>
  <c r="Q51" i="73"/>
  <c r="I51" i="73"/>
  <c r="D44" i="73"/>
  <c r="E44" i="73"/>
  <c r="F44" i="73"/>
  <c r="G44" i="73"/>
  <c r="I44" i="73"/>
  <c r="D41" i="73"/>
  <c r="E41" i="73"/>
  <c r="F41" i="73"/>
  <c r="G41" i="73"/>
  <c r="G42" i="73" s="1"/>
  <c r="G61" i="73" s="1"/>
  <c r="G115" i="73" s="1"/>
  <c r="G116" i="73" s="1"/>
  <c r="I41" i="73"/>
  <c r="D40" i="73"/>
  <c r="E40" i="73"/>
  <c r="F40" i="73"/>
  <c r="F42" i="73" s="1"/>
  <c r="G40" i="73"/>
  <c r="I40" i="73"/>
  <c r="O59" i="73"/>
  <c r="O61" i="73" s="1"/>
  <c r="N59" i="73"/>
  <c r="N61" i="73" s="1"/>
  <c r="N115" i="73" s="1"/>
  <c r="M59" i="73"/>
  <c r="M61" i="73"/>
  <c r="J59" i="73"/>
  <c r="J61" i="73"/>
  <c r="I42" i="73"/>
  <c r="E42" i="73"/>
  <c r="W26" i="66"/>
  <c r="T50" i="11"/>
  <c r="Q50" i="11"/>
  <c r="N50" i="11" s="1"/>
  <c r="AZ60" i="34"/>
  <c r="G5" i="62"/>
  <c r="F5" i="62"/>
  <c r="E5" i="62" s="1"/>
  <c r="D5" i="62" s="1"/>
  <c r="D6" i="41"/>
  <c r="E6" i="41"/>
  <c r="F6" i="41" s="1"/>
  <c r="G6" i="41" s="1"/>
  <c r="H6" i="41" s="1"/>
  <c r="I6" i="41" s="1"/>
  <c r="J6" i="41" s="1"/>
  <c r="K6" i="41" s="1"/>
  <c r="L6" i="41" s="1"/>
  <c r="M6" i="41" s="1"/>
  <c r="N6" i="41" s="1"/>
  <c r="O6" i="41" s="1"/>
  <c r="P6" i="41" s="1"/>
  <c r="M6" i="11"/>
  <c r="N6" i="11" s="1"/>
  <c r="O6" i="11" s="1"/>
  <c r="P6" i="11" s="1"/>
  <c r="Q6" i="11" s="1"/>
  <c r="R6" i="11" s="1"/>
  <c r="S6" i="11" s="1"/>
  <c r="T6" i="11" s="1"/>
  <c r="U6" i="11" s="1"/>
  <c r="V6" i="11" s="1"/>
  <c r="L6" i="11"/>
  <c r="L28" i="11"/>
  <c r="L30" i="11"/>
  <c r="L31" i="11"/>
  <c r="L32" i="11"/>
  <c r="L33" i="11"/>
  <c r="L34" i="11"/>
  <c r="L27" i="11"/>
  <c r="L61" i="11"/>
  <c r="M61" i="11" s="1"/>
  <c r="N61" i="11" s="1"/>
  <c r="O61" i="11" s="1"/>
  <c r="P61" i="11" s="1"/>
  <c r="Q61" i="11" s="1"/>
  <c r="R61" i="11" s="1"/>
  <c r="S61" i="11" s="1"/>
  <c r="T61" i="11" s="1"/>
  <c r="U61" i="11" s="1"/>
  <c r="V61" i="11" s="1"/>
  <c r="T55" i="11"/>
  <c r="Q55" i="11"/>
  <c r="N55" i="11"/>
  <c r="V10" i="11"/>
  <c r="U10" i="11"/>
  <c r="D5" i="63"/>
  <c r="E5" i="63" s="1"/>
  <c r="F5" i="63" s="1"/>
  <c r="G5" i="63" s="1"/>
  <c r="H5" i="63" s="1"/>
  <c r="I5" i="63" s="1"/>
  <c r="J5" i="63" s="1"/>
  <c r="K5" i="63" s="1"/>
  <c r="L5" i="63" s="1"/>
  <c r="M5" i="63" s="1"/>
  <c r="N5" i="63" s="1"/>
  <c r="O5" i="63" s="1"/>
  <c r="P5" i="63" s="1"/>
  <c r="H56" i="11"/>
  <c r="J10" i="11"/>
  <c r="K10" i="11"/>
  <c r="K6" i="11"/>
  <c r="J6" i="11" s="1"/>
  <c r="D34" i="64"/>
  <c r="D47" i="64" s="1"/>
  <c r="D49" i="64"/>
  <c r="D66" i="64" s="1"/>
  <c r="D55" i="64"/>
  <c r="D8" i="64"/>
  <c r="D19" i="64"/>
  <c r="D32" i="64" s="1"/>
  <c r="E7" i="64"/>
  <c r="N10" i="17"/>
  <c r="N12" i="17"/>
  <c r="N11" i="17"/>
  <c r="N9" i="17"/>
  <c r="D8" i="56"/>
  <c r="E8" i="56"/>
  <c r="E24" i="56"/>
  <c r="D6" i="15"/>
  <c r="D15" i="15" s="1"/>
  <c r="Q25" i="73"/>
  <c r="P10" i="41"/>
  <c r="B82" i="77"/>
  <c r="B82" i="76"/>
  <c r="D10" i="41"/>
  <c r="E10" i="41"/>
  <c r="F10" i="41"/>
  <c r="G10" i="41"/>
  <c r="H10" i="41"/>
  <c r="I10" i="41"/>
  <c r="J10" i="41"/>
  <c r="K10" i="41"/>
  <c r="L10" i="41"/>
  <c r="M10" i="41"/>
  <c r="N10" i="41"/>
  <c r="O10" i="41"/>
  <c r="B190" i="74"/>
  <c r="B188" i="73"/>
  <c r="E86" i="74"/>
  <c r="E89" i="74"/>
  <c r="E145" i="74" s="1"/>
  <c r="E167" i="74"/>
  <c r="E168" i="74"/>
  <c r="E172" i="74"/>
  <c r="E26" i="74"/>
  <c r="E31" i="74" s="1"/>
  <c r="E30" i="74"/>
  <c r="D26" i="74"/>
  <c r="D30" i="74"/>
  <c r="D31" i="74" s="1"/>
  <c r="D33" i="74" s="1"/>
  <c r="E19" i="74"/>
  <c r="E20" i="74" s="1"/>
  <c r="E16" i="74"/>
  <c r="F86" i="74"/>
  <c r="F115" i="74" s="1"/>
  <c r="F140" i="74"/>
  <c r="F89" i="74"/>
  <c r="F92" i="74"/>
  <c r="F167" i="74"/>
  <c r="F168" i="74"/>
  <c r="F172" i="74"/>
  <c r="F26" i="74"/>
  <c r="F31" i="74" s="1"/>
  <c r="F30" i="74"/>
  <c r="F19" i="74"/>
  <c r="F20" i="74" s="1"/>
  <c r="F123" i="74" s="1"/>
  <c r="F16" i="74"/>
  <c r="G86" i="74"/>
  <c r="G140" i="74"/>
  <c r="G89" i="74"/>
  <c r="G167" i="74"/>
  <c r="G168" i="74"/>
  <c r="G172" i="74"/>
  <c r="G26" i="74"/>
  <c r="G31" i="74" s="1"/>
  <c r="G30" i="74"/>
  <c r="G19" i="74"/>
  <c r="G20" i="74"/>
  <c r="G16" i="74"/>
  <c r="H86" i="74"/>
  <c r="H140" i="74"/>
  <c r="H89" i="74"/>
  <c r="H92" i="74" s="1"/>
  <c r="H145" i="74"/>
  <c r="H167" i="74"/>
  <c r="H168" i="74"/>
  <c r="H172" i="74"/>
  <c r="H26" i="74"/>
  <c r="H30" i="74"/>
  <c r="H31" i="74" s="1"/>
  <c r="H33" i="74" s="1"/>
  <c r="H19" i="74"/>
  <c r="H20" i="74"/>
  <c r="H123" i="74" s="1"/>
  <c r="H128" i="74" s="1"/>
  <c r="H16" i="74"/>
  <c r="I86" i="74"/>
  <c r="I140" i="74"/>
  <c r="I89" i="74"/>
  <c r="I167" i="74"/>
  <c r="I168" i="74"/>
  <c r="I172" i="74"/>
  <c r="I26" i="74"/>
  <c r="I30" i="74"/>
  <c r="I31" i="74"/>
  <c r="I19" i="74"/>
  <c r="I20" i="74"/>
  <c r="I16" i="74"/>
  <c r="J86" i="74"/>
  <c r="J140" i="74"/>
  <c r="J89" i="74"/>
  <c r="J122" i="74" s="1"/>
  <c r="J145" i="74"/>
  <c r="J92" i="74"/>
  <c r="J166" i="74"/>
  <c r="J169" i="74"/>
  <c r="J171" i="74" s="1"/>
  <c r="J177" i="74" s="1"/>
  <c r="J179" i="74" s="1"/>
  <c r="J167" i="74"/>
  <c r="J168" i="74"/>
  <c r="J172" i="74"/>
  <c r="J26" i="74"/>
  <c r="J31" i="74" s="1"/>
  <c r="J33" i="74" s="1"/>
  <c r="J35" i="74" s="1"/>
  <c r="J30" i="74"/>
  <c r="J56" i="74"/>
  <c r="J61" i="74" s="1"/>
  <c r="J63" i="74" s="1"/>
  <c r="J117" i="74" s="1"/>
  <c r="K86" i="74"/>
  <c r="K140" i="74" s="1"/>
  <c r="K89" i="74"/>
  <c r="K167" i="74"/>
  <c r="K168" i="74"/>
  <c r="K172" i="74"/>
  <c r="K26" i="74"/>
  <c r="K30" i="74"/>
  <c r="K31" i="74" s="1"/>
  <c r="K56" i="74"/>
  <c r="L86" i="74"/>
  <c r="L89" i="74"/>
  <c r="L122" i="74" s="1"/>
  <c r="L145" i="74"/>
  <c r="L92" i="74"/>
  <c r="L167" i="74"/>
  <c r="L168" i="74"/>
  <c r="L172" i="74"/>
  <c r="L26" i="74"/>
  <c r="L31" i="74"/>
  <c r="L30" i="74"/>
  <c r="L56" i="74"/>
  <c r="L61" i="74"/>
  <c r="L63" i="74"/>
  <c r="L117" i="74" s="1"/>
  <c r="M86" i="74"/>
  <c r="M115" i="74" s="1"/>
  <c r="M140" i="74"/>
  <c r="M89" i="74"/>
  <c r="M167" i="74"/>
  <c r="M168" i="74"/>
  <c r="M172" i="74"/>
  <c r="M26" i="74"/>
  <c r="M30" i="74"/>
  <c r="M56" i="74"/>
  <c r="M61" i="74"/>
  <c r="M63" i="74" s="1"/>
  <c r="M117" i="74" s="1"/>
  <c r="N86" i="74"/>
  <c r="N92" i="74" s="1"/>
  <c r="N140" i="74"/>
  <c r="N89" i="74"/>
  <c r="N145" i="74"/>
  <c r="N167" i="74"/>
  <c r="N168" i="74"/>
  <c r="N172" i="74"/>
  <c r="N26" i="74"/>
  <c r="N30" i="74"/>
  <c r="N56" i="74"/>
  <c r="N61" i="74" s="1"/>
  <c r="N63" i="74" s="1"/>
  <c r="N117" i="74" s="1"/>
  <c r="O86" i="74"/>
  <c r="O140" i="74" s="1"/>
  <c r="O89" i="74"/>
  <c r="O122" i="74" s="1"/>
  <c r="O167" i="74"/>
  <c r="O168" i="74"/>
  <c r="O172" i="74"/>
  <c r="O26" i="74"/>
  <c r="O30" i="74"/>
  <c r="O31" i="74" s="1"/>
  <c r="O56" i="74"/>
  <c r="O61" i="74" s="1"/>
  <c r="O63" i="74" s="1"/>
  <c r="O117" i="74" s="1"/>
  <c r="P86" i="74"/>
  <c r="P89" i="74"/>
  <c r="P122" i="74" s="1"/>
  <c r="P145" i="74"/>
  <c r="P167" i="74"/>
  <c r="P168" i="74"/>
  <c r="P172" i="74"/>
  <c r="P26" i="74"/>
  <c r="P31" i="74" s="1"/>
  <c r="P30" i="74"/>
  <c r="Q18" i="74"/>
  <c r="Q17" i="74"/>
  <c r="Q19" i="74" s="1"/>
  <c r="Q20" i="74" s="1"/>
  <c r="Q15" i="74"/>
  <c r="Q14" i="74"/>
  <c r="Q13" i="74"/>
  <c r="P56" i="74"/>
  <c r="D86" i="74"/>
  <c r="D140" i="74"/>
  <c r="D89" i="74"/>
  <c r="D167" i="74"/>
  <c r="D168" i="74"/>
  <c r="D172" i="74"/>
  <c r="D19" i="74"/>
  <c r="D16" i="74"/>
  <c r="E114" i="74"/>
  <c r="F114" i="74"/>
  <c r="G114" i="74"/>
  <c r="H114" i="74"/>
  <c r="I114" i="74"/>
  <c r="J114" i="74"/>
  <c r="K114" i="74"/>
  <c r="L114" i="74"/>
  <c r="M114" i="74"/>
  <c r="N114" i="74"/>
  <c r="O114" i="74"/>
  <c r="P114" i="74"/>
  <c r="D114" i="74"/>
  <c r="D73" i="73"/>
  <c r="D74" i="73"/>
  <c r="D75" i="73"/>
  <c r="D79" i="73"/>
  <c r="D80" i="73"/>
  <c r="D81" i="73"/>
  <c r="D82" i="73"/>
  <c r="D83" i="73"/>
  <c r="D166" i="73"/>
  <c r="E112" i="73"/>
  <c r="F112" i="73"/>
  <c r="G112" i="73"/>
  <c r="H112" i="73"/>
  <c r="I112" i="73"/>
  <c r="J112" i="73"/>
  <c r="M112" i="73"/>
  <c r="N112" i="73"/>
  <c r="O112" i="73"/>
  <c r="P112" i="73"/>
  <c r="D112" i="73"/>
  <c r="Q48" i="74"/>
  <c r="Q49" i="74"/>
  <c r="Q51" i="74"/>
  <c r="Q52" i="74"/>
  <c r="Q53" i="74"/>
  <c r="Q54" i="74"/>
  <c r="Q58" i="74"/>
  <c r="Q59" i="74"/>
  <c r="Q46" i="74"/>
  <c r="Q43" i="74"/>
  <c r="Q42" i="74"/>
  <c r="D50" i="74"/>
  <c r="D61" i="74"/>
  <c r="D63" i="74" s="1"/>
  <c r="D117" i="74" s="1"/>
  <c r="D44" i="74"/>
  <c r="E50" i="74"/>
  <c r="E61" i="74" s="1"/>
  <c r="F50" i="74"/>
  <c r="F61" i="74"/>
  <c r="G50" i="74"/>
  <c r="G61" i="74"/>
  <c r="G63" i="74" s="1"/>
  <c r="G117" i="74" s="1"/>
  <c r="G118" i="74" s="1"/>
  <c r="H50" i="74"/>
  <c r="H61" i="74" s="1"/>
  <c r="H63" i="74" s="1"/>
  <c r="H117" i="74" s="1"/>
  <c r="H118" i="74" s="1"/>
  <c r="I50" i="74"/>
  <c r="I61" i="74"/>
  <c r="K61" i="74"/>
  <c r="K63" i="74"/>
  <c r="K117" i="74"/>
  <c r="P61" i="74"/>
  <c r="P63" i="74" s="1"/>
  <c r="P117" i="74" s="1"/>
  <c r="Q57" i="74"/>
  <c r="D20" i="65"/>
  <c r="E73" i="73"/>
  <c r="E74" i="73"/>
  <c r="E75" i="73"/>
  <c r="E79" i="73"/>
  <c r="E80" i="73"/>
  <c r="E81" i="73"/>
  <c r="E170" i="73" s="1"/>
  <c r="E82" i="73"/>
  <c r="E83" i="73"/>
  <c r="E165" i="73"/>
  <c r="E166" i="73"/>
  <c r="F73" i="73"/>
  <c r="F74" i="73"/>
  <c r="F75" i="73"/>
  <c r="F79" i="73"/>
  <c r="F80" i="73"/>
  <c r="F81" i="73"/>
  <c r="F82" i="73"/>
  <c r="F83" i="73"/>
  <c r="F165" i="73"/>
  <c r="G73" i="73"/>
  <c r="G74" i="73"/>
  <c r="G75" i="73"/>
  <c r="G79" i="73"/>
  <c r="G80" i="73"/>
  <c r="G81" i="73"/>
  <c r="G82" i="73"/>
  <c r="G83" i="73"/>
  <c r="G165" i="73"/>
  <c r="G166" i="73"/>
  <c r="H73" i="73"/>
  <c r="H74" i="73"/>
  <c r="H75" i="73"/>
  <c r="H79" i="73"/>
  <c r="H80" i="73"/>
  <c r="H81" i="73"/>
  <c r="H82" i="73"/>
  <c r="H83" i="73"/>
  <c r="H165" i="73"/>
  <c r="H167" i="73" s="1"/>
  <c r="H169" i="73" s="1"/>
  <c r="H166" i="73"/>
  <c r="I73" i="73"/>
  <c r="I74" i="73"/>
  <c r="I75" i="73"/>
  <c r="I79" i="73"/>
  <c r="I80" i="73"/>
  <c r="I81" i="73"/>
  <c r="I82" i="73"/>
  <c r="I83" i="73"/>
  <c r="I165" i="73"/>
  <c r="I166" i="73"/>
  <c r="J73" i="73"/>
  <c r="J74" i="73"/>
  <c r="J75" i="73"/>
  <c r="J79" i="73"/>
  <c r="J80" i="73"/>
  <c r="J81" i="73"/>
  <c r="J82" i="73"/>
  <c r="J83" i="73"/>
  <c r="J90" i="73" s="1"/>
  <c r="J93" i="73" s="1"/>
  <c r="J96" i="73" s="1"/>
  <c r="J98" i="73" s="1"/>
  <c r="J165" i="73"/>
  <c r="K73" i="73"/>
  <c r="K90" i="73" s="1"/>
  <c r="K74" i="73"/>
  <c r="K75" i="73"/>
  <c r="K79" i="73"/>
  <c r="K80" i="73"/>
  <c r="K81" i="73"/>
  <c r="K82" i="73"/>
  <c r="K83" i="73"/>
  <c r="K165" i="73"/>
  <c r="K166" i="73"/>
  <c r="L73" i="73"/>
  <c r="L74" i="73"/>
  <c r="L75" i="73"/>
  <c r="L79" i="73"/>
  <c r="L80" i="73"/>
  <c r="L81" i="73"/>
  <c r="L82" i="73"/>
  <c r="L83" i="73"/>
  <c r="L165" i="73"/>
  <c r="L166" i="73"/>
  <c r="M73" i="73"/>
  <c r="M74" i="73"/>
  <c r="M75" i="73"/>
  <c r="M79" i="73"/>
  <c r="M170" i="73" s="1"/>
  <c r="M80" i="73"/>
  <c r="M81" i="73"/>
  <c r="M82" i="73"/>
  <c r="M83" i="73"/>
  <c r="M165" i="73"/>
  <c r="M166" i="73"/>
  <c r="N73" i="73"/>
  <c r="N74" i="73"/>
  <c r="N75" i="73"/>
  <c r="N79" i="73"/>
  <c r="N80" i="73"/>
  <c r="N81" i="73"/>
  <c r="N82" i="73"/>
  <c r="N83" i="73"/>
  <c r="N170" i="73" s="1"/>
  <c r="N166" i="73"/>
  <c r="O73" i="73"/>
  <c r="O74" i="73"/>
  <c r="O75" i="73"/>
  <c r="O79" i="73"/>
  <c r="O170" i="73" s="1"/>
  <c r="O80" i="73"/>
  <c r="O81" i="73"/>
  <c r="O82" i="73"/>
  <c r="O83" i="73"/>
  <c r="O165" i="73"/>
  <c r="O166" i="73"/>
  <c r="P73" i="73"/>
  <c r="P74" i="73"/>
  <c r="P75" i="73"/>
  <c r="P79" i="73"/>
  <c r="P170" i="73" s="1"/>
  <c r="P80" i="73"/>
  <c r="P81" i="73"/>
  <c r="P82" i="73"/>
  <c r="P83" i="73"/>
  <c r="N19" i="17"/>
  <c r="D113" i="74"/>
  <c r="D115" i="74"/>
  <c r="D116" i="74"/>
  <c r="D12" i="74"/>
  <c r="E12" i="74" s="1"/>
  <c r="F12" i="74" s="1"/>
  <c r="G12" i="74" s="1"/>
  <c r="H12" i="74" s="1"/>
  <c r="I12" i="74" s="1"/>
  <c r="J12" i="74" s="1"/>
  <c r="K12" i="74" s="1"/>
  <c r="L12" i="74" s="1"/>
  <c r="M12" i="74" s="1"/>
  <c r="N12" i="74" s="1"/>
  <c r="O12" i="74" s="1"/>
  <c r="P12" i="74" s="1"/>
  <c r="Q21" i="74"/>
  <c r="Q23" i="74"/>
  <c r="Q24" i="74"/>
  <c r="Q25" i="74"/>
  <c r="Q27" i="74"/>
  <c r="Q30" i="74" s="1"/>
  <c r="Q28" i="74"/>
  <c r="Q29" i="74"/>
  <c r="D41" i="74"/>
  <c r="E41" i="74" s="1"/>
  <c r="F41" i="74" s="1"/>
  <c r="G41" i="74" s="1"/>
  <c r="H41" i="74" s="1"/>
  <c r="I41" i="74" s="1"/>
  <c r="J41" i="74" s="1"/>
  <c r="K41" i="74" s="1"/>
  <c r="L41" i="74" s="1"/>
  <c r="M41" i="74" s="1"/>
  <c r="N41" i="74" s="1"/>
  <c r="O41" i="74" s="1"/>
  <c r="P41" i="74"/>
  <c r="E44" i="74"/>
  <c r="E63" i="74" s="1"/>
  <c r="E117" i="74" s="1"/>
  <c r="F44" i="74"/>
  <c r="F63" i="74" s="1"/>
  <c r="F117" i="74" s="1"/>
  <c r="G44" i="74"/>
  <c r="H44" i="74"/>
  <c r="I44" i="74"/>
  <c r="D72" i="74"/>
  <c r="E72" i="74" s="1"/>
  <c r="F72" i="74" s="1"/>
  <c r="G72" i="74" s="1"/>
  <c r="H72" i="74" s="1"/>
  <c r="I72" i="74" s="1"/>
  <c r="J72" i="74" s="1"/>
  <c r="K72" i="74" s="1"/>
  <c r="L72" i="74" s="1"/>
  <c r="M72" i="74"/>
  <c r="N72" i="74" s="1"/>
  <c r="O72" i="74" s="1"/>
  <c r="P72" i="74" s="1"/>
  <c r="J95" i="74"/>
  <c r="J98" i="74"/>
  <c r="J100" i="74" s="1"/>
  <c r="E113" i="74"/>
  <c r="F113" i="74"/>
  <c r="G113" i="74"/>
  <c r="H113" i="74"/>
  <c r="I113" i="74"/>
  <c r="J113" i="74"/>
  <c r="K113" i="74"/>
  <c r="L113" i="74"/>
  <c r="M113" i="74"/>
  <c r="N113" i="74"/>
  <c r="N118" i="74" s="1"/>
  <c r="O113" i="74"/>
  <c r="P113" i="74"/>
  <c r="E116" i="74"/>
  <c r="G115" i="74"/>
  <c r="H115" i="74"/>
  <c r="J115" i="74"/>
  <c r="K115" i="74"/>
  <c r="N115" i="74"/>
  <c r="O115" i="74"/>
  <c r="F116" i="74"/>
  <c r="G116" i="74"/>
  <c r="H116" i="74"/>
  <c r="I116" i="74"/>
  <c r="J116" i="74"/>
  <c r="K116" i="74"/>
  <c r="L116" i="74"/>
  <c r="M116" i="74"/>
  <c r="N116" i="74"/>
  <c r="O116" i="74"/>
  <c r="P116" i="74"/>
  <c r="K120" i="74"/>
  <c r="K123" i="74"/>
  <c r="K121" i="74"/>
  <c r="K122" i="74"/>
  <c r="K124" i="74"/>
  <c r="K125" i="74"/>
  <c r="M120" i="74"/>
  <c r="M123" i="74"/>
  <c r="M121" i="74"/>
  <c r="M124" i="74"/>
  <c r="M125" i="74"/>
  <c r="O120" i="74"/>
  <c r="O123" i="74"/>
  <c r="O121" i="74"/>
  <c r="O124" i="74"/>
  <c r="O125" i="74"/>
  <c r="D120" i="74"/>
  <c r="E120" i="74"/>
  <c r="F120" i="74"/>
  <c r="G120" i="74"/>
  <c r="H120" i="74"/>
  <c r="I120" i="74"/>
  <c r="J120" i="74"/>
  <c r="L120" i="74"/>
  <c r="N120" i="74"/>
  <c r="P120" i="74"/>
  <c r="D121" i="74"/>
  <c r="E121" i="74"/>
  <c r="F121" i="74"/>
  <c r="G121" i="74"/>
  <c r="H121" i="74"/>
  <c r="I121" i="74"/>
  <c r="J121" i="74"/>
  <c r="J128" i="74" s="1"/>
  <c r="L121" i="74"/>
  <c r="N121" i="74"/>
  <c r="P121" i="74"/>
  <c r="P128" i="74" s="1"/>
  <c r="E122" i="74"/>
  <c r="H122" i="74"/>
  <c r="N122" i="74"/>
  <c r="L123" i="74"/>
  <c r="N123" i="74"/>
  <c r="P123" i="74"/>
  <c r="D124" i="74"/>
  <c r="E124" i="74"/>
  <c r="F124" i="74"/>
  <c r="G124" i="74"/>
  <c r="H124" i="74"/>
  <c r="I124" i="74"/>
  <c r="J124" i="74"/>
  <c r="L124" i="74"/>
  <c r="N124" i="74"/>
  <c r="P124" i="74"/>
  <c r="D125" i="74"/>
  <c r="E125" i="74"/>
  <c r="F125" i="74"/>
  <c r="G125" i="74"/>
  <c r="H125" i="74"/>
  <c r="I125" i="74"/>
  <c r="J125" i="74"/>
  <c r="L125" i="74"/>
  <c r="N125" i="74"/>
  <c r="P125" i="74"/>
  <c r="D164" i="74"/>
  <c r="E164" i="74"/>
  <c r="F164" i="74" s="1"/>
  <c r="G164" i="74" s="1"/>
  <c r="H164" i="74" s="1"/>
  <c r="I164" i="74" s="1"/>
  <c r="J164" i="74" s="1"/>
  <c r="K164" i="74" s="1"/>
  <c r="L164" i="74"/>
  <c r="M164" i="74" s="1"/>
  <c r="N164" i="74" s="1"/>
  <c r="O164" i="74" s="1"/>
  <c r="P164" i="74" s="1"/>
  <c r="D111" i="73"/>
  <c r="E118" i="73"/>
  <c r="F120" i="73"/>
  <c r="H120" i="73"/>
  <c r="I120" i="73"/>
  <c r="J118" i="73"/>
  <c r="J120" i="73"/>
  <c r="K118" i="73"/>
  <c r="K126" i="73" s="1"/>
  <c r="L111" i="73"/>
  <c r="L119" i="73"/>
  <c r="L120" i="73"/>
  <c r="L121" i="73"/>
  <c r="L95" i="73"/>
  <c r="L122" i="73"/>
  <c r="L97" i="73"/>
  <c r="L123" i="73" s="1"/>
  <c r="N118" i="73"/>
  <c r="O118" i="73"/>
  <c r="P119" i="73"/>
  <c r="P121" i="73"/>
  <c r="P95" i="73"/>
  <c r="P122" i="73"/>
  <c r="P97" i="73"/>
  <c r="P123" i="73" s="1"/>
  <c r="Q27" i="73"/>
  <c r="Q26" i="73"/>
  <c r="Q28" i="73" s="1"/>
  <c r="Q23" i="73"/>
  <c r="Q22" i="73"/>
  <c r="Q21" i="73"/>
  <c r="D94" i="73"/>
  <c r="D114" i="73"/>
  <c r="E111" i="73"/>
  <c r="E94" i="73"/>
  <c r="E114" i="73"/>
  <c r="E119" i="73"/>
  <c r="E95" i="73"/>
  <c r="E122" i="73"/>
  <c r="E97" i="73"/>
  <c r="E123" i="73"/>
  <c r="F111" i="73"/>
  <c r="F94" i="73"/>
  <c r="F114" i="73"/>
  <c r="F119" i="73"/>
  <c r="F95" i="73"/>
  <c r="F122" i="73"/>
  <c r="F97" i="73"/>
  <c r="F123" i="73"/>
  <c r="G111" i="73"/>
  <c r="G94" i="73"/>
  <c r="G114" i="73" s="1"/>
  <c r="G119" i="73"/>
  <c r="G95" i="73"/>
  <c r="G122" i="73"/>
  <c r="G97" i="73"/>
  <c r="H111" i="73"/>
  <c r="H94" i="73"/>
  <c r="H114" i="73" s="1"/>
  <c r="H119" i="73"/>
  <c r="H95" i="73"/>
  <c r="H122" i="73"/>
  <c r="H97" i="73"/>
  <c r="H123" i="73"/>
  <c r="I111" i="73"/>
  <c r="I94" i="73"/>
  <c r="I114" i="73"/>
  <c r="I119" i="73"/>
  <c r="I95" i="73"/>
  <c r="I122" i="73"/>
  <c r="I97" i="73"/>
  <c r="I123" i="73" s="1"/>
  <c r="J111" i="73"/>
  <c r="J94" i="73"/>
  <c r="J114" i="73"/>
  <c r="J115" i="73"/>
  <c r="J119" i="73"/>
  <c r="J95" i="73"/>
  <c r="J122" i="73" s="1"/>
  <c r="J97" i="73"/>
  <c r="J123" i="73"/>
  <c r="K111" i="73"/>
  <c r="K113" i="73"/>
  <c r="K94" i="73"/>
  <c r="K114" i="73"/>
  <c r="K119" i="73"/>
  <c r="K95" i="73"/>
  <c r="K122" i="73" s="1"/>
  <c r="K97" i="73"/>
  <c r="K123" i="73" s="1"/>
  <c r="K121" i="73"/>
  <c r="L94" i="73"/>
  <c r="L114" i="73"/>
  <c r="M94" i="73"/>
  <c r="M114" i="73"/>
  <c r="M115" i="73"/>
  <c r="M118" i="73"/>
  <c r="M119" i="73"/>
  <c r="M95" i="73"/>
  <c r="M122" i="73"/>
  <c r="M97" i="73"/>
  <c r="M121" i="73"/>
  <c r="N111" i="73"/>
  <c r="N94" i="73"/>
  <c r="N114" i="73"/>
  <c r="N119" i="73"/>
  <c r="N95" i="73"/>
  <c r="N122" i="73" s="1"/>
  <c r="N126" i="73" s="1"/>
  <c r="N97" i="73"/>
  <c r="N123" i="73" s="1"/>
  <c r="N121" i="73"/>
  <c r="O94" i="73"/>
  <c r="O114" i="73"/>
  <c r="O115" i="73"/>
  <c r="O119" i="73"/>
  <c r="O95" i="73"/>
  <c r="O122" i="73"/>
  <c r="O97" i="73"/>
  <c r="O123" i="73"/>
  <c r="O126" i="73" s="1"/>
  <c r="O121" i="73"/>
  <c r="P94" i="73"/>
  <c r="P114" i="73" s="1"/>
  <c r="P115" i="73"/>
  <c r="E99" i="73"/>
  <c r="F99" i="73"/>
  <c r="G99" i="73"/>
  <c r="H99" i="73"/>
  <c r="I99" i="73"/>
  <c r="J99" i="73"/>
  <c r="K99" i="73"/>
  <c r="L99" i="73"/>
  <c r="M99" i="73"/>
  <c r="N99" i="73"/>
  <c r="O99" i="73"/>
  <c r="P99" i="73"/>
  <c r="D99" i="73"/>
  <c r="D162" i="73"/>
  <c r="E162" i="73"/>
  <c r="F162" i="73"/>
  <c r="G162" i="73"/>
  <c r="H162" i="73" s="1"/>
  <c r="I162" i="73" s="1"/>
  <c r="J162" i="73" s="1"/>
  <c r="K162" i="73" s="1"/>
  <c r="L162" i="73" s="1"/>
  <c r="M162" i="73" s="1"/>
  <c r="N162" i="73" s="1"/>
  <c r="O162" i="73" s="1"/>
  <c r="P162" i="73" s="1"/>
  <c r="D70" i="73"/>
  <c r="E70" i="73" s="1"/>
  <c r="F70" i="73" s="1"/>
  <c r="G70" i="73" s="1"/>
  <c r="H70" i="73" s="1"/>
  <c r="I70" i="73" s="1"/>
  <c r="J70" i="73" s="1"/>
  <c r="K70" i="73" s="1"/>
  <c r="L70" i="73" s="1"/>
  <c r="M70" i="73" s="1"/>
  <c r="N70" i="73" s="1"/>
  <c r="O70" i="73" s="1"/>
  <c r="P70" i="73"/>
  <c r="D39" i="73"/>
  <c r="E39" i="73" s="1"/>
  <c r="F39" i="73" s="1"/>
  <c r="G39" i="73" s="1"/>
  <c r="H39" i="73" s="1"/>
  <c r="I39" i="73" s="1"/>
  <c r="J39" i="73" s="1"/>
  <c r="K39" i="73" s="1"/>
  <c r="L39" i="73" s="1"/>
  <c r="M39" i="73" s="1"/>
  <c r="N39" i="73" s="1"/>
  <c r="O39" i="73" s="1"/>
  <c r="P39" i="73" s="1"/>
  <c r="D10" i="73"/>
  <c r="E10" i="73" s="1"/>
  <c r="F10" i="73" s="1"/>
  <c r="G10" i="73" s="1"/>
  <c r="H10" i="73" s="1"/>
  <c r="I10" i="73" s="1"/>
  <c r="J10" i="73" s="1"/>
  <c r="K10" i="73" s="1"/>
  <c r="L10" i="73" s="1"/>
  <c r="M10" i="73" s="1"/>
  <c r="N10" i="73" s="1"/>
  <c r="O10" i="73" s="1"/>
  <c r="P10" i="73"/>
  <c r="AE23" i="34"/>
  <c r="AO29" i="5"/>
  <c r="J16" i="65"/>
  <c r="J14" i="65"/>
  <c r="J11" i="65"/>
  <c r="L10" i="11"/>
  <c r="M10" i="11"/>
  <c r="N10" i="11"/>
  <c r="J10" i="15"/>
  <c r="E7" i="67"/>
  <c r="F7" i="67" s="1"/>
  <c r="G7" i="67" s="1"/>
  <c r="H7" i="67" s="1"/>
  <c r="I7" i="67"/>
  <c r="J7" i="67"/>
  <c r="K7" i="67" s="1"/>
  <c r="L7" i="67" s="1"/>
  <c r="M7" i="67"/>
  <c r="N7" i="67" s="1"/>
  <c r="O7" i="67" s="1"/>
  <c r="P7" i="67" s="1"/>
  <c r="N8" i="67"/>
  <c r="N13" i="67" s="1"/>
  <c r="N9" i="67"/>
  <c r="N10" i="67"/>
  <c r="N11" i="67"/>
  <c r="N12" i="67"/>
  <c r="N14" i="67"/>
  <c r="N17" i="67" s="1"/>
  <c r="N18" i="67" s="1"/>
  <c r="N15" i="67"/>
  <c r="N16" i="67"/>
  <c r="M8" i="67"/>
  <c r="M9" i="67"/>
  <c r="M10" i="67"/>
  <c r="M11" i="67"/>
  <c r="M12" i="67"/>
  <c r="M14" i="67"/>
  <c r="M17" i="67" s="1"/>
  <c r="M15" i="67"/>
  <c r="M16" i="67"/>
  <c r="L8" i="67"/>
  <c r="L13" i="67" s="1"/>
  <c r="L9" i="67"/>
  <c r="L10" i="67"/>
  <c r="L11" i="67"/>
  <c r="L12" i="67"/>
  <c r="L14" i="67"/>
  <c r="L15" i="67"/>
  <c r="L17" i="67" s="1"/>
  <c r="L16" i="67"/>
  <c r="K8" i="67"/>
  <c r="K9" i="67"/>
  <c r="K10" i="67"/>
  <c r="K11" i="67"/>
  <c r="K12" i="67"/>
  <c r="K13" i="67" s="1"/>
  <c r="K14" i="67"/>
  <c r="K15" i="67"/>
  <c r="K16" i="67"/>
  <c r="J8" i="67"/>
  <c r="J9" i="67"/>
  <c r="J13" i="67" s="1"/>
  <c r="J10" i="67"/>
  <c r="J11" i="67"/>
  <c r="J12" i="67"/>
  <c r="J14" i="67"/>
  <c r="J17" i="67" s="1"/>
  <c r="J15" i="67"/>
  <c r="J16" i="67"/>
  <c r="I8" i="67"/>
  <c r="I9" i="67"/>
  <c r="I10" i="67"/>
  <c r="I11" i="67"/>
  <c r="I12" i="67"/>
  <c r="I14" i="67"/>
  <c r="I15" i="67"/>
  <c r="I16" i="67"/>
  <c r="H8" i="67"/>
  <c r="H9" i="67"/>
  <c r="H10" i="67"/>
  <c r="H11" i="67"/>
  <c r="H12" i="67"/>
  <c r="H14" i="67"/>
  <c r="H17" i="67" s="1"/>
  <c r="H15" i="67"/>
  <c r="H16" i="67"/>
  <c r="G8" i="67"/>
  <c r="G9" i="67"/>
  <c r="G10" i="67"/>
  <c r="G11" i="67"/>
  <c r="G12" i="67"/>
  <c r="G14" i="67"/>
  <c r="G15" i="67"/>
  <c r="G16" i="67"/>
  <c r="F8" i="67"/>
  <c r="F9" i="67"/>
  <c r="F10" i="67"/>
  <c r="F11" i="67"/>
  <c r="F12" i="67"/>
  <c r="F14" i="67"/>
  <c r="F15" i="67"/>
  <c r="F16" i="67"/>
  <c r="E23" i="67"/>
  <c r="F23" i="67"/>
  <c r="G23" i="67"/>
  <c r="H23" i="67" s="1"/>
  <c r="I23" i="67" s="1"/>
  <c r="J23" i="67" s="1"/>
  <c r="K23" i="67" s="1"/>
  <c r="L23" i="67" s="1"/>
  <c r="M23" i="67" s="1"/>
  <c r="N23" i="67" s="1"/>
  <c r="O23" i="67" s="1"/>
  <c r="P23" i="67" s="1"/>
  <c r="B35" i="17"/>
  <c r="D7" i="65"/>
  <c r="E7" i="65"/>
  <c r="F7" i="65"/>
  <c r="G7" i="65"/>
  <c r="H7" i="65" s="1"/>
  <c r="I7" i="65" s="1"/>
  <c r="G19" i="62"/>
  <c r="G25" i="62" s="1"/>
  <c r="G28" i="62" s="1"/>
  <c r="G31" i="62" s="1"/>
  <c r="G22" i="62"/>
  <c r="E26" i="67"/>
  <c r="H19" i="62"/>
  <c r="H25" i="62" s="1"/>
  <c r="H28" i="62" s="1"/>
  <c r="H31" i="62" s="1"/>
  <c r="H22" i="62"/>
  <c r="I19" i="62"/>
  <c r="I22" i="62"/>
  <c r="I25" i="62"/>
  <c r="I28" i="62" s="1"/>
  <c r="I31" i="62" s="1"/>
  <c r="J19" i="62"/>
  <c r="J25" i="62" s="1"/>
  <c r="J28" i="62" s="1"/>
  <c r="J31" i="62" s="1"/>
  <c r="J22" i="62"/>
  <c r="K19" i="62"/>
  <c r="K22" i="62"/>
  <c r="K25" i="62" s="1"/>
  <c r="K28" i="62" s="1"/>
  <c r="K31" i="62" s="1"/>
  <c r="K33" i="62" s="1"/>
  <c r="L19" i="62"/>
  <c r="L25" i="62" s="1"/>
  <c r="L28" i="62" s="1"/>
  <c r="L31" i="62" s="1"/>
  <c r="L22" i="62"/>
  <c r="M19" i="62"/>
  <c r="M22" i="62"/>
  <c r="M25" i="62"/>
  <c r="M28" i="62" s="1"/>
  <c r="M31" i="62" s="1"/>
  <c r="M33" i="62" s="1"/>
  <c r="N19" i="62"/>
  <c r="N22" i="62"/>
  <c r="N25" i="62"/>
  <c r="N28" i="62"/>
  <c r="N31" i="62" s="1"/>
  <c r="O19" i="62"/>
  <c r="O25" i="62"/>
  <c r="O28" i="62" s="1"/>
  <c r="O31" i="62" s="1"/>
  <c r="O22" i="62"/>
  <c r="P19" i="62"/>
  <c r="P25" i="62" s="1"/>
  <c r="P28" i="62" s="1"/>
  <c r="P31" i="62" s="1"/>
  <c r="N27" i="67" s="1"/>
  <c r="P22" i="62"/>
  <c r="Q19" i="62"/>
  <c r="Q25" i="62" s="1"/>
  <c r="Q28" i="62" s="1"/>
  <c r="Q31" i="62" s="1"/>
  <c r="O27" i="67" s="1"/>
  <c r="Q22" i="62"/>
  <c r="R19" i="62"/>
  <c r="R25" i="62" s="1"/>
  <c r="R28" i="62" s="1"/>
  <c r="R31" i="62" s="1"/>
  <c r="R22" i="62"/>
  <c r="F26" i="67"/>
  <c r="G26" i="67"/>
  <c r="H26" i="67"/>
  <c r="I26" i="67"/>
  <c r="J26" i="67"/>
  <c r="K26" i="67"/>
  <c r="L26" i="67"/>
  <c r="M26" i="67"/>
  <c r="N26" i="67"/>
  <c r="O26" i="67"/>
  <c r="O29" i="67" s="1"/>
  <c r="P26" i="67"/>
  <c r="O16" i="67"/>
  <c r="P16" i="67"/>
  <c r="E16" i="67"/>
  <c r="O14" i="67"/>
  <c r="P14" i="67"/>
  <c r="P17" i="67" s="1"/>
  <c r="O15" i="67"/>
  <c r="P15" i="67"/>
  <c r="E15" i="67"/>
  <c r="E14" i="67"/>
  <c r="O12" i="67"/>
  <c r="P12" i="67"/>
  <c r="E12" i="67"/>
  <c r="O11" i="67"/>
  <c r="P11" i="67"/>
  <c r="E11" i="67"/>
  <c r="F22" i="62"/>
  <c r="F19" i="62"/>
  <c r="D22" i="63"/>
  <c r="D19" i="63"/>
  <c r="D25" i="63" s="1"/>
  <c r="D28" i="63" s="1"/>
  <c r="E22" i="63"/>
  <c r="E25" i="63" s="1"/>
  <c r="E28" i="63" s="1"/>
  <c r="F22" i="63"/>
  <c r="F25" i="63" s="1"/>
  <c r="F28" i="63" s="1"/>
  <c r="G22" i="63"/>
  <c r="G25" i="63" s="1"/>
  <c r="G28" i="63" s="1"/>
  <c r="G7" i="41" s="1"/>
  <c r="H22" i="63"/>
  <c r="I22" i="63"/>
  <c r="J22" i="63"/>
  <c r="K22" i="63"/>
  <c r="L22" i="63"/>
  <c r="M22" i="63"/>
  <c r="N22" i="63"/>
  <c r="O22" i="63"/>
  <c r="P22" i="63"/>
  <c r="E19" i="63"/>
  <c r="F19" i="63"/>
  <c r="G19" i="63"/>
  <c r="H19" i="63"/>
  <c r="I19" i="63"/>
  <c r="I25" i="63" s="1"/>
  <c r="J19" i="63"/>
  <c r="K19" i="63"/>
  <c r="L19" i="63"/>
  <c r="L25" i="63" s="1"/>
  <c r="L28" i="63" s="1"/>
  <c r="L7" i="41" s="1"/>
  <c r="M19" i="63"/>
  <c r="M25" i="63" s="1"/>
  <c r="M28" i="63" s="1"/>
  <c r="N19" i="63"/>
  <c r="O19" i="63"/>
  <c r="P19" i="63"/>
  <c r="O10" i="67"/>
  <c r="P10" i="67"/>
  <c r="E10" i="67"/>
  <c r="O9" i="67"/>
  <c r="P9" i="67"/>
  <c r="E9" i="67"/>
  <c r="O8" i="67"/>
  <c r="O13" i="67" s="1"/>
  <c r="P8" i="67"/>
  <c r="P13" i="67" s="1"/>
  <c r="P18" i="67" s="1"/>
  <c r="E8" i="67"/>
  <c r="E13" i="67" s="1"/>
  <c r="S10" i="11"/>
  <c r="T10" i="11"/>
  <c r="O10" i="11"/>
  <c r="N20" i="17"/>
  <c r="N21" i="17"/>
  <c r="N22" i="17"/>
  <c r="N23" i="17"/>
  <c r="N24" i="17"/>
  <c r="N25" i="17"/>
  <c r="N26" i="17"/>
  <c r="N27" i="17"/>
  <c r="N28" i="17"/>
  <c r="D8" i="65"/>
  <c r="AJ31" i="5"/>
  <c r="AO25" i="5"/>
  <c r="AO23" i="5"/>
  <c r="AO24" i="5"/>
  <c r="AO26" i="5"/>
  <c r="AO27" i="5"/>
  <c r="AO31" i="5" s="1"/>
  <c r="AO28" i="5"/>
  <c r="AO30" i="5"/>
  <c r="AE31" i="5"/>
  <c r="AO51" i="34"/>
  <c r="G29" i="17"/>
  <c r="E15" i="65"/>
  <c r="E20" i="65"/>
  <c r="E12" i="65"/>
  <c r="E8" i="65"/>
  <c r="J8" i="65" s="1"/>
  <c r="K8" i="65" s="1"/>
  <c r="D15" i="65"/>
  <c r="J15" i="65" s="1"/>
  <c r="K15" i="65" s="1"/>
  <c r="D12" i="65"/>
  <c r="F15" i="65"/>
  <c r="F12" i="65" s="1"/>
  <c r="G15" i="65"/>
  <c r="H15" i="65"/>
  <c r="I15" i="65"/>
  <c r="I12" i="65"/>
  <c r="F8" i="65"/>
  <c r="F24" i="65" s="1"/>
  <c r="F20" i="65"/>
  <c r="G8" i="65"/>
  <c r="G20" i="65"/>
  <c r="G12" i="65" s="1"/>
  <c r="G24" i="65" s="1"/>
  <c r="H8" i="65"/>
  <c r="H20" i="65"/>
  <c r="I8" i="65"/>
  <c r="I20" i="65"/>
  <c r="J23" i="65"/>
  <c r="K23" i="65"/>
  <c r="J22" i="65"/>
  <c r="K22" i="65"/>
  <c r="J21" i="65"/>
  <c r="K21" i="65"/>
  <c r="J19" i="65"/>
  <c r="J18" i="65"/>
  <c r="J17" i="65"/>
  <c r="K17" i="65" s="1"/>
  <c r="K16" i="65"/>
  <c r="J13" i="65"/>
  <c r="K13" i="65"/>
  <c r="K11" i="65"/>
  <c r="J10" i="65"/>
  <c r="K10" i="65" s="1"/>
  <c r="J9" i="65"/>
  <c r="K9" i="65" s="1"/>
  <c r="E55" i="64"/>
  <c r="E49" i="64"/>
  <c r="E66" i="64" s="1"/>
  <c r="E34" i="64"/>
  <c r="E47" i="64"/>
  <c r="E67" i="64" s="1"/>
  <c r="E19" i="64"/>
  <c r="E8" i="64"/>
  <c r="E32" i="64" s="1"/>
  <c r="AO57" i="34"/>
  <c r="F7" i="64"/>
  <c r="G7" i="64" s="1"/>
  <c r="H7" i="64"/>
  <c r="I7" i="64" s="1"/>
  <c r="J7" i="64" s="1"/>
  <c r="K7" i="64" s="1"/>
  <c r="L7" i="64" s="1"/>
  <c r="M7" i="64" s="1"/>
  <c r="N7" i="64" s="1"/>
  <c r="O7" i="64" s="1"/>
  <c r="P7" i="64" s="1"/>
  <c r="Q7" i="64" s="1"/>
  <c r="R7" i="64" s="1"/>
  <c r="F6" i="69"/>
  <c r="E6" i="69"/>
  <c r="F5" i="70"/>
  <c r="E5" i="70" s="1"/>
  <c r="N16" i="17"/>
  <c r="T8" i="5"/>
  <c r="T14" i="5"/>
  <c r="T12" i="5"/>
  <c r="T10" i="5"/>
  <c r="Y45" i="34"/>
  <c r="E13" i="70"/>
  <c r="E16" i="70"/>
  <c r="F13" i="70"/>
  <c r="F16" i="70" s="1"/>
  <c r="E19" i="70"/>
  <c r="F19" i="70"/>
  <c r="E28" i="70"/>
  <c r="F28" i="70"/>
  <c r="E32" i="70"/>
  <c r="E35" i="70" s="1"/>
  <c r="F32" i="70"/>
  <c r="F35" i="70" s="1"/>
  <c r="E41" i="70"/>
  <c r="F41" i="70"/>
  <c r="B59" i="70"/>
  <c r="E8" i="69"/>
  <c r="F8" i="69"/>
  <c r="E14" i="69"/>
  <c r="F14" i="69"/>
  <c r="E21" i="69"/>
  <c r="F21" i="69"/>
  <c r="E34" i="69"/>
  <c r="F34" i="69"/>
  <c r="E37" i="69"/>
  <c r="F37" i="69"/>
  <c r="E42" i="69"/>
  <c r="E48" i="69"/>
  <c r="E49" i="69" s="1"/>
  <c r="F42" i="69"/>
  <c r="F48" i="69" s="1"/>
  <c r="F49" i="69" s="1"/>
  <c r="B60" i="69"/>
  <c r="E6" i="68"/>
  <c r="F6" i="68" s="1"/>
  <c r="G6" i="68" s="1"/>
  <c r="H6" i="68" s="1"/>
  <c r="I6" i="68" s="1"/>
  <c r="J6" i="68" s="1"/>
  <c r="K6" i="68" s="1"/>
  <c r="L6" i="68" s="1"/>
  <c r="M6" i="68" s="1"/>
  <c r="N6" i="68" s="1"/>
  <c r="O6" i="68" s="1"/>
  <c r="P6" i="68" s="1"/>
  <c r="O10" i="68"/>
  <c r="O16" i="68"/>
  <c r="P10" i="68"/>
  <c r="P16" i="68"/>
  <c r="P17" i="68"/>
  <c r="P21" i="68" s="1"/>
  <c r="P22" i="68" s="1"/>
  <c r="P28" i="68" s="1"/>
  <c r="P27" i="68"/>
  <c r="O17" i="68"/>
  <c r="O21" i="68"/>
  <c r="O27" i="68"/>
  <c r="N10" i="68"/>
  <c r="N16" i="68"/>
  <c r="N22" i="68"/>
  <c r="N28" i="68"/>
  <c r="N17" i="68"/>
  <c r="N21" i="68"/>
  <c r="N27" i="68"/>
  <c r="M10" i="68"/>
  <c r="M16" i="68" s="1"/>
  <c r="M22" i="68" s="1"/>
  <c r="M17" i="68"/>
  <c r="M21" i="68"/>
  <c r="M27" i="68"/>
  <c r="L10" i="68"/>
  <c r="L16" i="68" s="1"/>
  <c r="L22" i="68" s="1"/>
  <c r="L28" i="68"/>
  <c r="L17" i="68"/>
  <c r="L21" i="68"/>
  <c r="L27" i="68"/>
  <c r="K10" i="68"/>
  <c r="K16" i="68"/>
  <c r="K17" i="68"/>
  <c r="K21" i="68"/>
  <c r="K27" i="68"/>
  <c r="J10" i="68"/>
  <c r="J16" i="68" s="1"/>
  <c r="J17" i="68"/>
  <c r="J21" i="68"/>
  <c r="J27" i="68"/>
  <c r="I10" i="68"/>
  <c r="I16" i="68" s="1"/>
  <c r="I22" i="68"/>
  <c r="I28" i="68"/>
  <c r="I17" i="68"/>
  <c r="I21" i="68"/>
  <c r="I27" i="68"/>
  <c r="H10" i="68"/>
  <c r="H16" i="68" s="1"/>
  <c r="H22" i="68"/>
  <c r="H28" i="68" s="1"/>
  <c r="H17" i="68"/>
  <c r="H21" i="68"/>
  <c r="H27" i="68"/>
  <c r="G10" i="68"/>
  <c r="G16" i="68"/>
  <c r="G17" i="68"/>
  <c r="G21" i="68"/>
  <c r="G27" i="68"/>
  <c r="F10" i="68"/>
  <c r="F16" i="68" s="1"/>
  <c r="F17" i="68"/>
  <c r="F21" i="68" s="1"/>
  <c r="F22" i="68" s="1"/>
  <c r="F28" i="68" s="1"/>
  <c r="F27" i="68"/>
  <c r="E10" i="68"/>
  <c r="E16" i="68" s="1"/>
  <c r="E17" i="68"/>
  <c r="E21" i="68"/>
  <c r="E27" i="68"/>
  <c r="E31" i="54"/>
  <c r="F25" i="62"/>
  <c r="F28" i="62" s="1"/>
  <c r="F31" i="62" s="1"/>
  <c r="F33" i="62" s="1"/>
  <c r="L55" i="64"/>
  <c r="F55" i="64"/>
  <c r="F66" i="64"/>
  <c r="H55" i="64"/>
  <c r="H66" i="64" s="1"/>
  <c r="R55" i="64"/>
  <c r="R49" i="64"/>
  <c r="R66" i="64" s="1"/>
  <c r="N49" i="64"/>
  <c r="F49" i="64"/>
  <c r="F34" i="64"/>
  <c r="F47" i="64" s="1"/>
  <c r="N34" i="64"/>
  <c r="N47" i="64" s="1"/>
  <c r="N67" i="64"/>
  <c r="N55" i="64"/>
  <c r="N66" i="64"/>
  <c r="M34" i="64"/>
  <c r="M47" i="64" s="1"/>
  <c r="N8" i="64"/>
  <c r="N19" i="64"/>
  <c r="N32" i="64" s="1"/>
  <c r="L19" i="64"/>
  <c r="L32" i="64" s="1"/>
  <c r="F19" i="64"/>
  <c r="F32" i="64"/>
  <c r="F8" i="64"/>
  <c r="Q19" i="64"/>
  <c r="Q8" i="64"/>
  <c r="G19" i="64"/>
  <c r="H19" i="64"/>
  <c r="I19" i="64"/>
  <c r="I32" i="64" s="1"/>
  <c r="J19" i="64"/>
  <c r="K19" i="64"/>
  <c r="M19" i="64"/>
  <c r="M32" i="64" s="1"/>
  <c r="O19" i="64"/>
  <c r="P19" i="64"/>
  <c r="R19" i="64"/>
  <c r="I8" i="64"/>
  <c r="E28" i="54"/>
  <c r="B71" i="68"/>
  <c r="O17" i="67"/>
  <c r="E17" i="67"/>
  <c r="B136" i="67"/>
  <c r="E24" i="54"/>
  <c r="J12" i="56"/>
  <c r="Q79" i="66"/>
  <c r="Q80" i="66"/>
  <c r="Q81" i="66"/>
  <c r="Q82" i="66"/>
  <c r="Q83" i="66"/>
  <c r="Q84" i="66"/>
  <c r="Q85" i="66"/>
  <c r="Q86" i="66"/>
  <c r="Q87" i="66"/>
  <c r="B89" i="65"/>
  <c r="H25" i="63"/>
  <c r="H28" i="63"/>
  <c r="H7" i="41" s="1"/>
  <c r="I28" i="63"/>
  <c r="I7" i="41"/>
  <c r="J25" i="63"/>
  <c r="J28" i="63" s="1"/>
  <c r="K25" i="63"/>
  <c r="K28" i="63" s="1"/>
  <c r="K31" i="63" s="1"/>
  <c r="N25" i="63"/>
  <c r="N28" i="63" s="1"/>
  <c r="N7" i="41"/>
  <c r="O25" i="63"/>
  <c r="O28" i="63" s="1"/>
  <c r="P25" i="63"/>
  <c r="P28" i="63"/>
  <c r="P31" i="63" s="1"/>
  <c r="G34" i="64"/>
  <c r="G47" i="64"/>
  <c r="G49" i="64"/>
  <c r="G55" i="64"/>
  <c r="G66" i="64"/>
  <c r="H34" i="64"/>
  <c r="H47" i="64"/>
  <c r="H49" i="64"/>
  <c r="I34" i="64"/>
  <c r="I47" i="64" s="1"/>
  <c r="J34" i="64"/>
  <c r="J47" i="64" s="1"/>
  <c r="J49" i="64"/>
  <c r="J66" i="64" s="1"/>
  <c r="J55" i="64"/>
  <c r="K34" i="64"/>
  <c r="K47" i="64"/>
  <c r="L34" i="64"/>
  <c r="L47" i="64"/>
  <c r="L49" i="64"/>
  <c r="L66" i="64"/>
  <c r="L67" i="64"/>
  <c r="O34" i="64"/>
  <c r="O47" i="64" s="1"/>
  <c r="O67" i="64" s="1"/>
  <c r="P34" i="64"/>
  <c r="P47" i="64"/>
  <c r="P49" i="64"/>
  <c r="P66" i="64" s="1"/>
  <c r="P67" i="64"/>
  <c r="P55" i="64"/>
  <c r="Q34" i="64"/>
  <c r="Q47" i="64" s="1"/>
  <c r="R34" i="64"/>
  <c r="R47" i="64"/>
  <c r="I55" i="64"/>
  <c r="K55" i="64"/>
  <c r="K66" i="64"/>
  <c r="M55" i="64"/>
  <c r="M66" i="64" s="1"/>
  <c r="O55" i="64"/>
  <c r="O49" i="64"/>
  <c r="O66" i="64"/>
  <c r="Q55" i="64"/>
  <c r="Q66" i="64" s="1"/>
  <c r="Q49" i="64"/>
  <c r="Q67" i="64"/>
  <c r="I49" i="64"/>
  <c r="I66" i="64"/>
  <c r="I67" i="64"/>
  <c r="K49" i="64"/>
  <c r="M49" i="64"/>
  <c r="H6" i="26"/>
  <c r="F6" i="26"/>
  <c r="M8" i="64"/>
  <c r="O8" i="64"/>
  <c r="O32" i="64" s="1"/>
  <c r="P8" i="64"/>
  <c r="P32" i="64" s="1"/>
  <c r="R8" i="64"/>
  <c r="R32" i="64" s="1"/>
  <c r="L8" i="64"/>
  <c r="K8" i="64"/>
  <c r="K32" i="64" s="1"/>
  <c r="J8" i="64"/>
  <c r="H8" i="64"/>
  <c r="H32" i="64" s="1"/>
  <c r="G8" i="64"/>
  <c r="G32" i="64" s="1"/>
  <c r="C132" i="64"/>
  <c r="B72" i="63"/>
  <c r="H5" i="25"/>
  <c r="B74" i="62"/>
  <c r="C76" i="58"/>
  <c r="G6" i="19"/>
  <c r="H6" i="19" s="1"/>
  <c r="I6" i="19"/>
  <c r="J6" i="19" s="1"/>
  <c r="K6" i="19" s="1"/>
  <c r="L22" i="19"/>
  <c r="L23" i="19"/>
  <c r="L24" i="19" s="1"/>
  <c r="L14" i="19"/>
  <c r="L15" i="19"/>
  <c r="L16" i="19"/>
  <c r="L17" i="19"/>
  <c r="L18" i="19"/>
  <c r="L19" i="19"/>
  <c r="L12" i="19"/>
  <c r="L11" i="19"/>
  <c r="L8" i="19"/>
  <c r="L9" i="19"/>
  <c r="L10" i="19"/>
  <c r="K24" i="19"/>
  <c r="K13" i="19"/>
  <c r="K20" i="19"/>
  <c r="K10" i="19"/>
  <c r="J24" i="19"/>
  <c r="J13" i="19"/>
  <c r="J20" i="19"/>
  <c r="J25" i="19"/>
  <c r="J10" i="19"/>
  <c r="I24" i="19"/>
  <c r="I13" i="19"/>
  <c r="I20" i="19" s="1"/>
  <c r="I25" i="19"/>
  <c r="I10" i="19"/>
  <c r="H24" i="19"/>
  <c r="H25" i="19" s="1"/>
  <c r="H13" i="19"/>
  <c r="H20" i="19"/>
  <c r="H10" i="19"/>
  <c r="G24" i="19"/>
  <c r="G25" i="19" s="1"/>
  <c r="G13" i="19"/>
  <c r="G20" i="19" s="1"/>
  <c r="G10" i="19"/>
  <c r="B98" i="56"/>
  <c r="E6" i="29"/>
  <c r="F6" i="29"/>
  <c r="E6" i="43"/>
  <c r="H6" i="54"/>
  <c r="E6" i="54"/>
  <c r="E17" i="54"/>
  <c r="F17" i="54"/>
  <c r="G17" i="54"/>
  <c r="E15" i="54"/>
  <c r="F15" i="54"/>
  <c r="G15" i="54"/>
  <c r="G27" i="43"/>
  <c r="M17" i="43"/>
  <c r="M21" i="43"/>
  <c r="E10" i="43"/>
  <c r="E16" i="43"/>
  <c r="E17" i="43"/>
  <c r="E21" i="43" s="1"/>
  <c r="F10" i="43"/>
  <c r="F16" i="43"/>
  <c r="F17" i="43"/>
  <c r="F21" i="43"/>
  <c r="F22" i="43" s="1"/>
  <c r="F28" i="43" s="1"/>
  <c r="G10" i="43"/>
  <c r="G16" i="43"/>
  <c r="G17" i="43"/>
  <c r="G21" i="43" s="1"/>
  <c r="G22" i="43" s="1"/>
  <c r="H10" i="43"/>
  <c r="H16" i="43"/>
  <c r="H17" i="43"/>
  <c r="H21" i="43"/>
  <c r="I10" i="43"/>
  <c r="I16" i="43" s="1"/>
  <c r="I17" i="43"/>
  <c r="I21" i="43" s="1"/>
  <c r="J10" i="43"/>
  <c r="J16" i="43"/>
  <c r="J17" i="43"/>
  <c r="J21" i="43" s="1"/>
  <c r="J22" i="43" s="1"/>
  <c r="K10" i="43"/>
  <c r="K16" i="43" s="1"/>
  <c r="K22" i="43" s="1"/>
  <c r="K28" i="43" s="1"/>
  <c r="K17" i="43"/>
  <c r="K21" i="43"/>
  <c r="L10" i="43"/>
  <c r="L16" i="43"/>
  <c r="L17" i="43"/>
  <c r="L21" i="43" s="1"/>
  <c r="M10" i="43"/>
  <c r="M16" i="43" s="1"/>
  <c r="M22" i="43" s="1"/>
  <c r="M28" i="43" s="1"/>
  <c r="N17" i="43"/>
  <c r="N21" i="43"/>
  <c r="E27" i="43"/>
  <c r="F27" i="43"/>
  <c r="F31" i="54"/>
  <c r="G31" i="54"/>
  <c r="H31" i="54"/>
  <c r="H32" i="54"/>
  <c r="F28" i="54"/>
  <c r="G28" i="54"/>
  <c r="H28" i="54"/>
  <c r="F24" i="54"/>
  <c r="G24" i="54"/>
  <c r="E42" i="26"/>
  <c r="F42" i="26"/>
  <c r="G42" i="26"/>
  <c r="E37" i="26"/>
  <c r="F37" i="26"/>
  <c r="F48" i="26" s="1"/>
  <c r="F49" i="26" s="1"/>
  <c r="G37" i="26"/>
  <c r="G48" i="26" s="1"/>
  <c r="E34" i="26"/>
  <c r="F34" i="26"/>
  <c r="G34" i="26"/>
  <c r="E21" i="26"/>
  <c r="F21" i="26"/>
  <c r="G21" i="26"/>
  <c r="E14" i="26"/>
  <c r="F14" i="26"/>
  <c r="F27" i="26" s="1"/>
  <c r="G14" i="26"/>
  <c r="G27" i="26" s="1"/>
  <c r="E8" i="26"/>
  <c r="E27" i="26" s="1"/>
  <c r="F8" i="26"/>
  <c r="G8" i="26"/>
  <c r="E41" i="25"/>
  <c r="F41" i="25"/>
  <c r="G41" i="25"/>
  <c r="E32" i="25"/>
  <c r="F32" i="25"/>
  <c r="G32" i="25"/>
  <c r="E28" i="25"/>
  <c r="E35" i="25" s="1"/>
  <c r="F28" i="25"/>
  <c r="G28" i="25"/>
  <c r="E19" i="25"/>
  <c r="F19" i="25"/>
  <c r="F35" i="25"/>
  <c r="G19" i="25"/>
  <c r="G35" i="25"/>
  <c r="G36" i="25" s="1"/>
  <c r="G39" i="25" s="1"/>
  <c r="G44" i="25" s="1"/>
  <c r="E13" i="25"/>
  <c r="E16" i="25"/>
  <c r="E36" i="25" s="1"/>
  <c r="E39" i="25" s="1"/>
  <c r="E44" i="25" s="1"/>
  <c r="E46" i="25" s="1"/>
  <c r="F13" i="25"/>
  <c r="F16" i="25"/>
  <c r="G13" i="25"/>
  <c r="G16" i="25" s="1"/>
  <c r="B77" i="27"/>
  <c r="B40" i="43"/>
  <c r="B44" i="54"/>
  <c r="B60" i="26"/>
  <c r="B77" i="32"/>
  <c r="B59" i="25"/>
  <c r="B71" i="31"/>
  <c r="B47" i="41"/>
  <c r="B62" i="29"/>
  <c r="B74" i="11"/>
  <c r="B42" i="19"/>
  <c r="B74" i="18"/>
  <c r="B99" i="15"/>
  <c r="B84" i="52"/>
  <c r="B82" i="45"/>
  <c r="B75" i="44"/>
  <c r="B82" i="33"/>
  <c r="C64" i="7"/>
  <c r="C78" i="5"/>
  <c r="B87" i="34"/>
  <c r="H15" i="54"/>
  <c r="I15" i="54"/>
  <c r="J15" i="54"/>
  <c r="K15" i="54"/>
  <c r="K23" i="54" s="1"/>
  <c r="K25" i="54" s="1"/>
  <c r="L15" i="54"/>
  <c r="M15" i="54"/>
  <c r="N15" i="54"/>
  <c r="O15" i="54"/>
  <c r="O23" i="54" s="1"/>
  <c r="P15" i="54"/>
  <c r="Q15" i="54"/>
  <c r="Q23" i="54" s="1"/>
  <c r="Q25" i="54" s="1"/>
  <c r="H17" i="54"/>
  <c r="H22" i="54" s="1"/>
  <c r="I17" i="54"/>
  <c r="J17" i="54"/>
  <c r="J22" i="54" s="1"/>
  <c r="K17" i="54"/>
  <c r="K22" i="54"/>
  <c r="L17" i="54"/>
  <c r="L22" i="54"/>
  <c r="M17" i="54"/>
  <c r="N17" i="54"/>
  <c r="O17" i="54"/>
  <c r="O22" i="54" s="1"/>
  <c r="P17" i="54"/>
  <c r="P22" i="54"/>
  <c r="Q17" i="54"/>
  <c r="Q22" i="54" s="1"/>
  <c r="Q26" i="54" s="1"/>
  <c r="I22" i="54"/>
  <c r="M22" i="54"/>
  <c r="N22" i="54"/>
  <c r="L23" i="54"/>
  <c r="L25" i="54" s="1"/>
  <c r="I28" i="54"/>
  <c r="J28" i="54"/>
  <c r="K28" i="54"/>
  <c r="L28" i="54"/>
  <c r="M28" i="54"/>
  <c r="N28" i="54"/>
  <c r="O28" i="54"/>
  <c r="P28" i="54"/>
  <c r="Q28" i="54"/>
  <c r="I31" i="54"/>
  <c r="J31" i="54"/>
  <c r="K31" i="54"/>
  <c r="L31" i="54"/>
  <c r="M31" i="54"/>
  <c r="N31" i="54"/>
  <c r="O31" i="54"/>
  <c r="P31" i="54"/>
  <c r="Q31" i="54"/>
  <c r="D27" i="42"/>
  <c r="D30" i="42"/>
  <c r="D31" i="42"/>
  <c r="D27" i="38"/>
  <c r="F7" i="29"/>
  <c r="F14" i="29"/>
  <c r="F20" i="29"/>
  <c r="F29" i="29"/>
  <c r="F33" i="29"/>
  <c r="F36" i="29" s="1"/>
  <c r="G7" i="29"/>
  <c r="E23" i="47"/>
  <c r="G14" i="29"/>
  <c r="G20" i="29"/>
  <c r="G29" i="29"/>
  <c r="G33" i="29"/>
  <c r="H7" i="29"/>
  <c r="H14" i="29"/>
  <c r="H20" i="29"/>
  <c r="H29" i="29"/>
  <c r="H33" i="29"/>
  <c r="I7" i="29"/>
  <c r="G23" i="47"/>
  <c r="G24" i="47" s="1"/>
  <c r="G25" i="47" s="1"/>
  <c r="I14" i="29"/>
  <c r="I20" i="29"/>
  <c r="I29" i="29"/>
  <c r="I33" i="29"/>
  <c r="J7" i="29"/>
  <c r="J14" i="29"/>
  <c r="J17" i="29" s="1"/>
  <c r="J20" i="29"/>
  <c r="J29" i="29"/>
  <c r="J33" i="29"/>
  <c r="K7" i="29"/>
  <c r="J23" i="38" s="1"/>
  <c r="I23" i="47"/>
  <c r="K14" i="29"/>
  <c r="K20" i="29"/>
  <c r="K36" i="29" s="1"/>
  <c r="K29" i="29"/>
  <c r="K33" i="29"/>
  <c r="L7" i="29"/>
  <c r="L14" i="29"/>
  <c r="L20" i="29"/>
  <c r="L29" i="29"/>
  <c r="L36" i="29" s="1"/>
  <c r="L33" i="29"/>
  <c r="M7" i="29"/>
  <c r="M17" i="29"/>
  <c r="K23" i="47"/>
  <c r="M14" i="29"/>
  <c r="M20" i="29"/>
  <c r="M36" i="29" s="1"/>
  <c r="M29" i="29"/>
  <c r="M33" i="29"/>
  <c r="N7" i="29"/>
  <c r="L23" i="47" s="1"/>
  <c r="N14" i="29"/>
  <c r="N20" i="29"/>
  <c r="N29" i="29"/>
  <c r="N33" i="29"/>
  <c r="N36" i="29" s="1"/>
  <c r="E7" i="29"/>
  <c r="E14" i="29"/>
  <c r="E20" i="29"/>
  <c r="E29" i="29"/>
  <c r="E33" i="29"/>
  <c r="E36" i="29" s="1"/>
  <c r="M30" i="42"/>
  <c r="L30" i="42"/>
  <c r="K30" i="42"/>
  <c r="J30" i="42"/>
  <c r="I30" i="42"/>
  <c r="H30" i="42"/>
  <c r="H31" i="42" s="1"/>
  <c r="G30" i="42"/>
  <c r="F30" i="42"/>
  <c r="F31" i="42" s="1"/>
  <c r="G31" i="42" s="1"/>
  <c r="E30" i="42"/>
  <c r="E31" i="42" s="1"/>
  <c r="M27" i="42"/>
  <c r="L27" i="42"/>
  <c r="K27" i="42"/>
  <c r="J27" i="42"/>
  <c r="I27" i="42"/>
  <c r="H27" i="42"/>
  <c r="G27" i="42"/>
  <c r="F27" i="42"/>
  <c r="E27" i="42"/>
  <c r="D30" i="38"/>
  <c r="D31" i="38"/>
  <c r="M30" i="38"/>
  <c r="L30" i="38"/>
  <c r="K30" i="38"/>
  <c r="J30" i="38"/>
  <c r="I30" i="38"/>
  <c r="H30" i="38"/>
  <c r="G30" i="38"/>
  <c r="G31" i="38" s="1"/>
  <c r="F30" i="38"/>
  <c r="E30" i="38"/>
  <c r="E31" i="38"/>
  <c r="F31" i="38"/>
  <c r="M27" i="38"/>
  <c r="L27" i="38"/>
  <c r="K27" i="38"/>
  <c r="J27" i="38"/>
  <c r="I27" i="38"/>
  <c r="H27" i="38"/>
  <c r="G27" i="38"/>
  <c r="F27" i="38"/>
  <c r="E27" i="38"/>
  <c r="H23" i="47"/>
  <c r="I23" i="38"/>
  <c r="K23" i="38"/>
  <c r="M23" i="38"/>
  <c r="M24" i="38" s="1"/>
  <c r="U35" i="11"/>
  <c r="R10" i="11"/>
  <c r="Q10" i="11"/>
  <c r="P10" i="11"/>
  <c r="B5" i="21"/>
  <c r="C5" i="21" s="1"/>
  <c r="D5" i="21" s="1"/>
  <c r="E5" i="21" s="1"/>
  <c r="C31" i="21"/>
  <c r="C44" i="21" s="1"/>
  <c r="D31" i="21"/>
  <c r="D44" i="21" s="1"/>
  <c r="E31" i="21"/>
  <c r="E44" i="21"/>
  <c r="B31" i="21"/>
  <c r="B44" i="21"/>
  <c r="C8" i="21"/>
  <c r="C26" i="21" s="1"/>
  <c r="C14" i="21"/>
  <c r="C18" i="21"/>
  <c r="D8" i="21"/>
  <c r="D14" i="21"/>
  <c r="D18" i="21"/>
  <c r="E8" i="21"/>
  <c r="E26" i="21" s="1"/>
  <c r="E14" i="21"/>
  <c r="E18" i="21"/>
  <c r="B8" i="21"/>
  <c r="B14" i="21"/>
  <c r="B26" i="21" s="1"/>
  <c r="B18" i="21"/>
  <c r="N42" i="29"/>
  <c r="M42" i="29"/>
  <c r="L42" i="29"/>
  <c r="K42" i="29"/>
  <c r="J42" i="29"/>
  <c r="I42" i="29"/>
  <c r="H42" i="29"/>
  <c r="G42" i="29"/>
  <c r="F42" i="29"/>
  <c r="E42" i="29"/>
  <c r="G6" i="29"/>
  <c r="H6" i="29"/>
  <c r="I6" i="29" s="1"/>
  <c r="J6" i="29" s="1"/>
  <c r="K6" i="29" s="1"/>
  <c r="L6" i="29" s="1"/>
  <c r="M6" i="29"/>
  <c r="N6" i="29"/>
  <c r="N18" i="17"/>
  <c r="N17" i="17"/>
  <c r="N15" i="17"/>
  <c r="N14" i="17"/>
  <c r="N13" i="17"/>
  <c r="N7" i="17"/>
  <c r="M6" i="25"/>
  <c r="N6" i="25"/>
  <c r="O6" i="25"/>
  <c r="O24" i="54" s="1"/>
  <c r="O26" i="54" s="1"/>
  <c r="P6" i="25"/>
  <c r="P24" i="54"/>
  <c r="Q6" i="25"/>
  <c r="Q24" i="54" s="1"/>
  <c r="M13" i="25"/>
  <c r="N13" i="25"/>
  <c r="O13" i="25"/>
  <c r="P13" i="25"/>
  <c r="P16" i="25"/>
  <c r="Q13" i="25"/>
  <c r="Q16" i="25" s="1"/>
  <c r="M19" i="25"/>
  <c r="N19" i="25"/>
  <c r="N35" i="25" s="1"/>
  <c r="O19" i="25"/>
  <c r="P19" i="25"/>
  <c r="Q19" i="25"/>
  <c r="Q35" i="25" s="1"/>
  <c r="M28" i="25"/>
  <c r="N28" i="25"/>
  <c r="O28" i="25"/>
  <c r="P28" i="25"/>
  <c r="Q28" i="25"/>
  <c r="M32" i="25"/>
  <c r="N32" i="25"/>
  <c r="O32" i="25"/>
  <c r="P32" i="25"/>
  <c r="Q32" i="25"/>
  <c r="M41" i="25"/>
  <c r="N41" i="25"/>
  <c r="O41" i="25"/>
  <c r="P41" i="25"/>
  <c r="Q41" i="25"/>
  <c r="I6" i="25"/>
  <c r="I24" i="54"/>
  <c r="I26" i="54" s="1"/>
  <c r="I13" i="25"/>
  <c r="I19" i="25"/>
  <c r="I28" i="25"/>
  <c r="I32" i="25"/>
  <c r="I41" i="25"/>
  <c r="J6" i="25"/>
  <c r="F23" i="48" s="1"/>
  <c r="F25" i="48" s="1"/>
  <c r="J24" i="54"/>
  <c r="J13" i="25"/>
  <c r="J19" i="25"/>
  <c r="J28" i="25"/>
  <c r="J32" i="25"/>
  <c r="J41" i="25"/>
  <c r="K6" i="25"/>
  <c r="K24" i="54" s="1"/>
  <c r="K13" i="25"/>
  <c r="K19" i="25"/>
  <c r="K28" i="25"/>
  <c r="K32" i="25"/>
  <c r="K41" i="25"/>
  <c r="L6" i="25"/>
  <c r="L13" i="25"/>
  <c r="L19" i="25"/>
  <c r="L28" i="25"/>
  <c r="L32" i="25"/>
  <c r="L41" i="25"/>
  <c r="H6" i="25"/>
  <c r="D23" i="42" s="1"/>
  <c r="D25" i="42" s="1"/>
  <c r="H24" i="54"/>
  <c r="H13" i="25"/>
  <c r="H19" i="25"/>
  <c r="H28" i="25"/>
  <c r="H32" i="25"/>
  <c r="H41" i="25"/>
  <c r="H8" i="26"/>
  <c r="H14" i="26"/>
  <c r="H21" i="26"/>
  <c r="I8" i="26"/>
  <c r="I14" i="26"/>
  <c r="I21" i="26"/>
  <c r="J8" i="26"/>
  <c r="J14" i="26"/>
  <c r="J21" i="26"/>
  <c r="K8" i="26"/>
  <c r="K14" i="26"/>
  <c r="K21" i="26"/>
  <c r="L8" i="26"/>
  <c r="L27" i="26" s="1"/>
  <c r="L14" i="26"/>
  <c r="L21" i="26"/>
  <c r="M8" i="26"/>
  <c r="M14" i="26"/>
  <c r="M21" i="26"/>
  <c r="N8" i="26"/>
  <c r="N14" i="26"/>
  <c r="N21" i="26"/>
  <c r="N27" i="26" s="1"/>
  <c r="O8" i="26"/>
  <c r="O14" i="26"/>
  <c r="O21" i="26"/>
  <c r="P8" i="26"/>
  <c r="P14" i="26"/>
  <c r="P21" i="26"/>
  <c r="Q8" i="26"/>
  <c r="Q27" i="26" s="1"/>
  <c r="Q14" i="26"/>
  <c r="Q21" i="26"/>
  <c r="M34" i="26"/>
  <c r="M49" i="26" s="1"/>
  <c r="N34" i="26"/>
  <c r="N49" i="26" s="1"/>
  <c r="O34" i="26"/>
  <c r="P34" i="26"/>
  <c r="Q34" i="26"/>
  <c r="M37" i="26"/>
  <c r="N37" i="26"/>
  <c r="N48" i="26"/>
  <c r="O37" i="26"/>
  <c r="P37" i="26"/>
  <c r="Q37" i="26"/>
  <c r="M42" i="26"/>
  <c r="M48" i="26"/>
  <c r="N42" i="26"/>
  <c r="O42" i="26"/>
  <c r="P42" i="26"/>
  <c r="Q42" i="26"/>
  <c r="Q48" i="26"/>
  <c r="Q49" i="26"/>
  <c r="P48" i="26"/>
  <c r="I34" i="26"/>
  <c r="I37" i="26"/>
  <c r="I42" i="26"/>
  <c r="I48" i="26"/>
  <c r="I49" i="26"/>
  <c r="J34" i="26"/>
  <c r="J37" i="26"/>
  <c r="J42" i="26"/>
  <c r="J48" i="26"/>
  <c r="K34" i="26"/>
  <c r="K37" i="26"/>
  <c r="K42" i="26"/>
  <c r="L34" i="26"/>
  <c r="L37" i="26"/>
  <c r="L42" i="26"/>
  <c r="H34" i="26"/>
  <c r="H37" i="26"/>
  <c r="H48" i="26" s="1"/>
  <c r="H42" i="26"/>
  <c r="D5" i="38"/>
  <c r="E5" i="38"/>
  <c r="F5" i="38" s="1"/>
  <c r="G5" i="38" s="1"/>
  <c r="H5" i="38" s="1"/>
  <c r="I5" i="38" s="1"/>
  <c r="J5" i="38" s="1"/>
  <c r="K5" i="38" s="1"/>
  <c r="L5" i="38" s="1"/>
  <c r="M5" i="38" s="1"/>
  <c r="M14" i="38"/>
  <c r="M16" i="38"/>
  <c r="M21" i="38" s="1"/>
  <c r="L14" i="38"/>
  <c r="L16" i="38"/>
  <c r="L21" i="38" s="1"/>
  <c r="L22" i="38"/>
  <c r="K14" i="38"/>
  <c r="K22" i="38" s="1"/>
  <c r="K16" i="38"/>
  <c r="K21" i="38"/>
  <c r="J14" i="38"/>
  <c r="J16" i="38"/>
  <c r="J21" i="38"/>
  <c r="I14" i="38"/>
  <c r="I16" i="38"/>
  <c r="I21" i="38" s="1"/>
  <c r="H14" i="38"/>
  <c r="H16" i="38"/>
  <c r="H21" i="38" s="1"/>
  <c r="H22" i="38"/>
  <c r="G14" i="38"/>
  <c r="G22" i="38" s="1"/>
  <c r="G16" i="38"/>
  <c r="G21" i="38"/>
  <c r="F14" i="38"/>
  <c r="F16" i="38"/>
  <c r="F21" i="38"/>
  <c r="F22" i="38"/>
  <c r="E14" i="38"/>
  <c r="E16" i="38"/>
  <c r="E21" i="38" s="1"/>
  <c r="D14" i="38"/>
  <c r="D22" i="38" s="1"/>
  <c r="D16" i="38"/>
  <c r="D21" i="38"/>
  <c r="D5" i="42"/>
  <c r="E5" i="42" s="1"/>
  <c r="F5" i="42" s="1"/>
  <c r="G5" i="42" s="1"/>
  <c r="H5" i="42" s="1"/>
  <c r="I5" i="42" s="1"/>
  <c r="J5" i="42" s="1"/>
  <c r="K5" i="42" s="1"/>
  <c r="L5" i="42" s="1"/>
  <c r="M5" i="42" s="1"/>
  <c r="F23" i="42"/>
  <c r="J23" i="42"/>
  <c r="L23" i="42"/>
  <c r="M14" i="42"/>
  <c r="L14" i="42"/>
  <c r="K14" i="42"/>
  <c r="J14" i="42"/>
  <c r="I14" i="42"/>
  <c r="H14" i="42"/>
  <c r="H22" i="42"/>
  <c r="H24" i="42" s="1"/>
  <c r="G14" i="42"/>
  <c r="G22" i="42" s="1"/>
  <c r="G24" i="42" s="1"/>
  <c r="F14" i="42"/>
  <c r="E14" i="42"/>
  <c r="D14" i="42"/>
  <c r="M16" i="42"/>
  <c r="M21" i="42" s="1"/>
  <c r="L16" i="42"/>
  <c r="L21" i="42"/>
  <c r="K16" i="42"/>
  <c r="K21" i="42"/>
  <c r="J16" i="42"/>
  <c r="J21" i="42"/>
  <c r="I16" i="42"/>
  <c r="I21" i="42" s="1"/>
  <c r="H16" i="42"/>
  <c r="H21" i="42"/>
  <c r="G16" i="42"/>
  <c r="G21" i="42"/>
  <c r="F16" i="42"/>
  <c r="F21" i="42"/>
  <c r="F25" i="42"/>
  <c r="E16" i="42"/>
  <c r="E21" i="42"/>
  <c r="D16" i="42"/>
  <c r="D21" i="42" s="1"/>
  <c r="H27" i="43"/>
  <c r="I27" i="43"/>
  <c r="J27" i="43"/>
  <c r="K27" i="43"/>
  <c r="L27" i="43"/>
  <c r="M27" i="43"/>
  <c r="N10" i="43"/>
  <c r="N16" i="43" s="1"/>
  <c r="N22" i="43" s="1"/>
  <c r="N28" i="43" s="1"/>
  <c r="N27" i="43"/>
  <c r="F6" i="43"/>
  <c r="G6" i="43" s="1"/>
  <c r="H6" i="43" s="1"/>
  <c r="I6" i="43" s="1"/>
  <c r="J6" i="43" s="1"/>
  <c r="K6" i="43" s="1"/>
  <c r="L6" i="43" s="1"/>
  <c r="M6" i="43" s="1"/>
  <c r="N6" i="43" s="1"/>
  <c r="C9" i="40"/>
  <c r="C15" i="40"/>
  <c r="C21" i="40" s="1"/>
  <c r="C27" i="40" s="1"/>
  <c r="C28" i="40" s="1"/>
  <c r="C16" i="40"/>
  <c r="C20" i="40" s="1"/>
  <c r="C26" i="40"/>
  <c r="D15" i="40"/>
  <c r="D16" i="40"/>
  <c r="D20" i="40"/>
  <c r="D21" i="40" s="1"/>
  <c r="D26" i="40"/>
  <c r="E9" i="40"/>
  <c r="E15" i="40"/>
  <c r="E21" i="40" s="1"/>
  <c r="E27" i="40" s="1"/>
  <c r="E16" i="40"/>
  <c r="E20" i="40"/>
  <c r="E26" i="40"/>
  <c r="F9" i="40"/>
  <c r="F15" i="40"/>
  <c r="F21" i="40" s="1"/>
  <c r="F16" i="40"/>
  <c r="F20" i="40"/>
  <c r="F26" i="40"/>
  <c r="G9" i="40"/>
  <c r="G15" i="40" s="1"/>
  <c r="G21" i="40"/>
  <c r="G27" i="40" s="1"/>
  <c r="G16" i="40"/>
  <c r="G20" i="40"/>
  <c r="G26" i="40"/>
  <c r="H9" i="40"/>
  <c r="H15" i="40"/>
  <c r="H16" i="40"/>
  <c r="H20" i="40"/>
  <c r="H26" i="40"/>
  <c r="I9" i="40"/>
  <c r="I15" i="40"/>
  <c r="I16" i="40"/>
  <c r="I20" i="40"/>
  <c r="I21" i="40" s="1"/>
  <c r="I26" i="40"/>
  <c r="J9" i="40"/>
  <c r="J15" i="40"/>
  <c r="J16" i="40"/>
  <c r="J20" i="40"/>
  <c r="J26" i="40"/>
  <c r="K9" i="40"/>
  <c r="K15" i="40" s="1"/>
  <c r="K16" i="40"/>
  <c r="K20" i="40" s="1"/>
  <c r="K21" i="40" s="1"/>
  <c r="K27" i="40" s="1"/>
  <c r="K26" i="40"/>
  <c r="L9" i="40"/>
  <c r="L15" i="40"/>
  <c r="L16" i="40"/>
  <c r="L20" i="40"/>
  <c r="L26" i="40"/>
  <c r="C5" i="40"/>
  <c r="D5" i="40"/>
  <c r="E5" i="40"/>
  <c r="F5" i="40"/>
  <c r="G5" i="40" s="1"/>
  <c r="H5" i="40" s="1"/>
  <c r="I5" i="40" s="1"/>
  <c r="J5" i="40" s="1"/>
  <c r="K5" i="40" s="1"/>
  <c r="L5" i="40" s="1"/>
  <c r="C5" i="47"/>
  <c r="D5" i="47"/>
  <c r="E5" i="47" s="1"/>
  <c r="F5" i="47"/>
  <c r="G5" i="47" s="1"/>
  <c r="H5" i="47" s="1"/>
  <c r="I5" i="47" s="1"/>
  <c r="J5" i="47" s="1"/>
  <c r="K5" i="47" s="1"/>
  <c r="L5" i="47" s="1"/>
  <c r="L14" i="47"/>
  <c r="L16" i="47"/>
  <c r="L21" i="47"/>
  <c r="K14" i="47"/>
  <c r="K16" i="47"/>
  <c r="K21" i="47" s="1"/>
  <c r="J14" i="47"/>
  <c r="J22" i="47"/>
  <c r="J16" i="47"/>
  <c r="J21" i="47" s="1"/>
  <c r="I14" i="47"/>
  <c r="I16" i="47"/>
  <c r="I21" i="47"/>
  <c r="H14" i="47"/>
  <c r="H22" i="47"/>
  <c r="H16" i="47"/>
  <c r="H21" i="47"/>
  <c r="G14" i="47"/>
  <c r="G22" i="47" s="1"/>
  <c r="G16" i="47"/>
  <c r="G21" i="47"/>
  <c r="F14" i="47"/>
  <c r="F16" i="47"/>
  <c r="F21" i="47"/>
  <c r="F22" i="47" s="1"/>
  <c r="E14" i="47"/>
  <c r="E16" i="47"/>
  <c r="E21" i="47"/>
  <c r="E22" i="47" s="1"/>
  <c r="D14" i="47"/>
  <c r="D22" i="47" s="1"/>
  <c r="D16" i="47"/>
  <c r="D21" i="47"/>
  <c r="C14" i="47"/>
  <c r="C16" i="47"/>
  <c r="C21" i="47"/>
  <c r="C22" i="47" s="1"/>
  <c r="D5" i="48"/>
  <c r="E5" i="48"/>
  <c r="F5" i="48" s="1"/>
  <c r="G5" i="48" s="1"/>
  <c r="H5" i="48" s="1"/>
  <c r="I5" i="48" s="1"/>
  <c r="J5" i="48" s="1"/>
  <c r="K5" i="48" s="1"/>
  <c r="L5" i="48" s="1"/>
  <c r="M5" i="48" s="1"/>
  <c r="G23" i="48"/>
  <c r="G25" i="48" s="1"/>
  <c r="H23" i="48"/>
  <c r="K23" i="48"/>
  <c r="L23" i="48"/>
  <c r="M14" i="48"/>
  <c r="L14" i="48"/>
  <c r="L22" i="48"/>
  <c r="L24" i="48" s="1"/>
  <c r="K14" i="48"/>
  <c r="K22" i="48" s="1"/>
  <c r="K24" i="48" s="1"/>
  <c r="J14" i="48"/>
  <c r="J22" i="48" s="1"/>
  <c r="I14" i="48"/>
  <c r="H14" i="48"/>
  <c r="G14" i="48"/>
  <c r="F14" i="48"/>
  <c r="E14" i="48"/>
  <c r="D14" i="48"/>
  <c r="D22" i="48" s="1"/>
  <c r="M16" i="48"/>
  <c r="M21" i="48" s="1"/>
  <c r="M25" i="48" s="1"/>
  <c r="L16" i="48"/>
  <c r="L21" i="48"/>
  <c r="K16" i="48"/>
  <c r="K21" i="48"/>
  <c r="K25" i="48" s="1"/>
  <c r="J16" i="48"/>
  <c r="J21" i="48"/>
  <c r="I16" i="48"/>
  <c r="I21" i="48"/>
  <c r="H16" i="48"/>
  <c r="H21" i="48"/>
  <c r="H25" i="48" s="1"/>
  <c r="G16" i="48"/>
  <c r="G21" i="48"/>
  <c r="F16" i="48"/>
  <c r="F21" i="48" s="1"/>
  <c r="E16" i="48"/>
  <c r="E21" i="48" s="1"/>
  <c r="D16" i="48"/>
  <c r="D21" i="48"/>
  <c r="E7" i="31"/>
  <c r="F7" i="31"/>
  <c r="G7" i="31"/>
  <c r="G8" i="31"/>
  <c r="G18" i="31" s="1"/>
  <c r="G15" i="31"/>
  <c r="G21" i="31"/>
  <c r="G37" i="31" s="1"/>
  <c r="G30" i="31"/>
  <c r="G34" i="31"/>
  <c r="G43" i="31"/>
  <c r="F8" i="31"/>
  <c r="F15" i="31"/>
  <c r="F18" i="31" s="1"/>
  <c r="F38" i="31" s="1"/>
  <c r="F41" i="31" s="1"/>
  <c r="F46" i="31" s="1"/>
  <c r="F48" i="31" s="1"/>
  <c r="F21" i="31"/>
  <c r="F37" i="31" s="1"/>
  <c r="F30" i="31"/>
  <c r="F34" i="31"/>
  <c r="F43" i="31"/>
  <c r="E8" i="31"/>
  <c r="E18" i="31" s="1"/>
  <c r="E15" i="31"/>
  <c r="E21" i="31"/>
  <c r="E30" i="31"/>
  <c r="E37" i="31" s="1"/>
  <c r="E34" i="31"/>
  <c r="E43" i="31"/>
  <c r="E7" i="32"/>
  <c r="F7" i="32"/>
  <c r="G7" i="32" s="1"/>
  <c r="E9" i="32"/>
  <c r="E15" i="32"/>
  <c r="E22" i="32"/>
  <c r="F9" i="32"/>
  <c r="F28" i="32" s="1"/>
  <c r="F15" i="32"/>
  <c r="F22" i="32"/>
  <c r="G9" i="32"/>
  <c r="G15" i="32"/>
  <c r="G22" i="32"/>
  <c r="G35" i="32"/>
  <c r="G38" i="32"/>
  <c r="G49" i="32"/>
  <c r="G43" i="32"/>
  <c r="F35" i="32"/>
  <c r="F38" i="32"/>
  <c r="F43" i="32"/>
  <c r="F49" i="32"/>
  <c r="F50" i="32" s="1"/>
  <c r="E35" i="32"/>
  <c r="E38" i="32"/>
  <c r="E49" i="32" s="1"/>
  <c r="E50" i="32" s="1"/>
  <c r="E43" i="32"/>
  <c r="D5" i="16"/>
  <c r="F5" i="16"/>
  <c r="H5" i="16"/>
  <c r="J5" i="16" s="1"/>
  <c r="H29" i="17"/>
  <c r="V961" i="17"/>
  <c r="V962" i="17"/>
  <c r="V963" i="17"/>
  <c r="V964" i="17"/>
  <c r="V965" i="17"/>
  <c r="V966" i="17"/>
  <c r="V967" i="17"/>
  <c r="V968" i="17"/>
  <c r="V969" i="17"/>
  <c r="V970" i="17"/>
  <c r="V971" i="17"/>
  <c r="V972" i="17"/>
  <c r="V973" i="17"/>
  <c r="V974" i="17"/>
  <c r="V975" i="17"/>
  <c r="V976" i="17"/>
  <c r="V977" i="17"/>
  <c r="V978" i="17"/>
  <c r="V960" i="17"/>
  <c r="D7" i="18"/>
  <c r="E7" i="18"/>
  <c r="D29" i="23"/>
  <c r="F29" i="23" s="1"/>
  <c r="H29" i="23" s="1"/>
  <c r="J29" i="23" s="1"/>
  <c r="L29" i="23"/>
  <c r="N29" i="23" s="1"/>
  <c r="P29" i="23"/>
  <c r="R29" i="23" s="1"/>
  <c r="T29" i="23" s="1"/>
  <c r="V29" i="23" s="1"/>
  <c r="D5" i="23"/>
  <c r="F5" i="23"/>
  <c r="H5" i="23" s="1"/>
  <c r="J5" i="23" s="1"/>
  <c r="L5" i="23" s="1"/>
  <c r="N5" i="23" s="1"/>
  <c r="P5" i="23" s="1"/>
  <c r="R5" i="23" s="1"/>
  <c r="T5" i="23" s="1"/>
  <c r="V5" i="23" s="1"/>
  <c r="W48" i="23"/>
  <c r="W45" i="23"/>
  <c r="W47" i="23"/>
  <c r="U48" i="23"/>
  <c r="U45" i="23"/>
  <c r="U47" i="23"/>
  <c r="S48" i="23"/>
  <c r="S45" i="23"/>
  <c r="S47" i="23"/>
  <c r="S46" i="23"/>
  <c r="Q48" i="23"/>
  <c r="Q45" i="23"/>
  <c r="Q47" i="23"/>
  <c r="Q46" i="23"/>
  <c r="Q44" i="23"/>
  <c r="O48" i="23"/>
  <c r="O45" i="23"/>
  <c r="O47" i="23"/>
  <c r="O46" i="23"/>
  <c r="M48" i="23"/>
  <c r="M45" i="23"/>
  <c r="M47" i="23"/>
  <c r="M46" i="23"/>
  <c r="K48" i="23"/>
  <c r="K45" i="23"/>
  <c r="K47" i="23"/>
  <c r="K46" i="23" s="1"/>
  <c r="K44" i="23" s="1"/>
  <c r="I48" i="23"/>
  <c r="I45" i="23"/>
  <c r="I47" i="23"/>
  <c r="G48" i="23"/>
  <c r="G45" i="23"/>
  <c r="G47" i="23"/>
  <c r="E48" i="23"/>
  <c r="E45" i="23"/>
  <c r="E47" i="23"/>
  <c r="E46" i="23" s="1"/>
  <c r="W24" i="23"/>
  <c r="W23" i="23"/>
  <c r="W21" i="23"/>
  <c r="U24" i="23"/>
  <c r="U23" i="23"/>
  <c r="U22" i="23" s="1"/>
  <c r="U21" i="23"/>
  <c r="U20" i="23"/>
  <c r="S24" i="23"/>
  <c r="S23" i="23"/>
  <c r="S21" i="23"/>
  <c r="Q24" i="23"/>
  <c r="Q23" i="23"/>
  <c r="Q21" i="23"/>
  <c r="O24" i="23"/>
  <c r="O23" i="23"/>
  <c r="O21" i="23"/>
  <c r="M24" i="23"/>
  <c r="M23" i="23"/>
  <c r="M22" i="23"/>
  <c r="M21" i="23"/>
  <c r="K24" i="23"/>
  <c r="K23" i="23"/>
  <c r="K22" i="23" s="1"/>
  <c r="K21" i="23"/>
  <c r="I24" i="23"/>
  <c r="I23" i="23"/>
  <c r="I21" i="23"/>
  <c r="G24" i="23"/>
  <c r="G23" i="23"/>
  <c r="G21" i="23"/>
  <c r="E23" i="23"/>
  <c r="E24" i="23"/>
  <c r="E21" i="23"/>
  <c r="E40" i="23"/>
  <c r="F40" i="23"/>
  <c r="G40" i="23"/>
  <c r="H40" i="23"/>
  <c r="I40" i="23"/>
  <c r="J40" i="23"/>
  <c r="K40" i="23"/>
  <c r="L40" i="23"/>
  <c r="M40" i="23"/>
  <c r="N40" i="23"/>
  <c r="O40" i="23"/>
  <c r="P40" i="23"/>
  <c r="Q40" i="23"/>
  <c r="R40" i="23"/>
  <c r="S40" i="23"/>
  <c r="T40" i="23"/>
  <c r="U40" i="23"/>
  <c r="V40" i="23"/>
  <c r="W40" i="23"/>
  <c r="E36" i="23"/>
  <c r="F36" i="23"/>
  <c r="G36" i="23"/>
  <c r="H36" i="23"/>
  <c r="I36" i="23"/>
  <c r="J36" i="23"/>
  <c r="K36" i="23"/>
  <c r="L36" i="23"/>
  <c r="M36" i="23"/>
  <c r="N36" i="23"/>
  <c r="O36" i="23"/>
  <c r="P36" i="23"/>
  <c r="Q36" i="23"/>
  <c r="R36" i="23"/>
  <c r="S36" i="23"/>
  <c r="T36" i="23"/>
  <c r="U36" i="23"/>
  <c r="V36" i="23"/>
  <c r="W36" i="23"/>
  <c r="E16" i="23"/>
  <c r="F16" i="23"/>
  <c r="G16" i="23"/>
  <c r="H16" i="23"/>
  <c r="I16" i="23"/>
  <c r="J16" i="23"/>
  <c r="K16" i="23"/>
  <c r="L16" i="23"/>
  <c r="M16" i="23"/>
  <c r="N16" i="23"/>
  <c r="O16" i="23"/>
  <c r="P16" i="23"/>
  <c r="Q16" i="23"/>
  <c r="R16" i="23"/>
  <c r="S16" i="23"/>
  <c r="T16" i="23"/>
  <c r="U16" i="23"/>
  <c r="V16" i="23"/>
  <c r="W16" i="23"/>
  <c r="E12" i="23"/>
  <c r="F12" i="23"/>
  <c r="G12" i="23"/>
  <c r="H12" i="23"/>
  <c r="I12" i="23"/>
  <c r="J12" i="23"/>
  <c r="K12" i="23"/>
  <c r="L12" i="23"/>
  <c r="M12" i="23"/>
  <c r="N12" i="23"/>
  <c r="O12" i="23"/>
  <c r="P12" i="23"/>
  <c r="Q12" i="23"/>
  <c r="R12" i="23"/>
  <c r="S12" i="23"/>
  <c r="T12" i="23"/>
  <c r="U12" i="23"/>
  <c r="V12" i="23"/>
  <c r="W12" i="23"/>
  <c r="D12" i="23"/>
  <c r="D16" i="23"/>
  <c r="D40" i="23"/>
  <c r="D36" i="23"/>
  <c r="E32" i="23"/>
  <c r="F32" i="23"/>
  <c r="G32" i="23"/>
  <c r="H32" i="23"/>
  <c r="I32" i="23"/>
  <c r="J32" i="23"/>
  <c r="K32" i="23"/>
  <c r="L32" i="23"/>
  <c r="M32" i="23"/>
  <c r="N32" i="23"/>
  <c r="O32" i="23"/>
  <c r="P32" i="23"/>
  <c r="Q32" i="23"/>
  <c r="R32" i="23"/>
  <c r="S32" i="23"/>
  <c r="T32" i="23"/>
  <c r="U32" i="23"/>
  <c r="V32" i="23"/>
  <c r="W32" i="23"/>
  <c r="D32" i="23"/>
  <c r="E8" i="23"/>
  <c r="F8" i="23"/>
  <c r="G8" i="23"/>
  <c r="H8" i="23"/>
  <c r="I8" i="23"/>
  <c r="J8" i="23"/>
  <c r="K8" i="23"/>
  <c r="L8" i="23"/>
  <c r="M8" i="23"/>
  <c r="N8" i="23"/>
  <c r="O8" i="23"/>
  <c r="P8" i="23"/>
  <c r="Q8" i="23"/>
  <c r="R8" i="23"/>
  <c r="S8" i="23"/>
  <c r="T8" i="23"/>
  <c r="U8" i="23"/>
  <c r="V8" i="23"/>
  <c r="W8" i="23"/>
  <c r="D8" i="23"/>
  <c r="J56" i="50"/>
  <c r="J44" i="50"/>
  <c r="V56" i="50"/>
  <c r="V44" i="50"/>
  <c r="V52" i="50"/>
  <c r="L51" i="50"/>
  <c r="N51" i="50"/>
  <c r="P51" i="50" s="1"/>
  <c r="R51" i="50" s="1"/>
  <c r="T51" i="50" s="1"/>
  <c r="V51" i="50" s="1"/>
  <c r="V48" i="50"/>
  <c r="L47" i="50"/>
  <c r="N47" i="50"/>
  <c r="P47" i="50"/>
  <c r="R47" i="50" s="1"/>
  <c r="T47" i="50" s="1"/>
  <c r="V47" i="50"/>
  <c r="V40" i="50"/>
  <c r="T56" i="50"/>
  <c r="T44" i="50"/>
  <c r="T52" i="50"/>
  <c r="T48" i="50"/>
  <c r="T40" i="50"/>
  <c r="R56" i="50"/>
  <c r="R44" i="50"/>
  <c r="R52" i="50"/>
  <c r="R48" i="50"/>
  <c r="R40" i="50"/>
  <c r="P56" i="50"/>
  <c r="P44" i="50"/>
  <c r="P52" i="50"/>
  <c r="P48" i="50"/>
  <c r="P40" i="50"/>
  <c r="N56" i="50"/>
  <c r="N44" i="50"/>
  <c r="N52" i="50"/>
  <c r="N48" i="50"/>
  <c r="N40" i="50"/>
  <c r="L56" i="50"/>
  <c r="L44" i="50"/>
  <c r="L52" i="50"/>
  <c r="L48" i="50"/>
  <c r="L40" i="50"/>
  <c r="W64" i="50"/>
  <c r="W56" i="50"/>
  <c r="W63" i="50"/>
  <c r="W44" i="50"/>
  <c r="W40" i="50"/>
  <c r="W61" i="50"/>
  <c r="U64" i="50"/>
  <c r="U62" i="50"/>
  <c r="U56" i="50"/>
  <c r="U63" i="50"/>
  <c r="U44" i="50"/>
  <c r="U40" i="50"/>
  <c r="U61" i="50"/>
  <c r="S64" i="50"/>
  <c r="S56" i="50"/>
  <c r="S63" i="50"/>
  <c r="S44" i="50"/>
  <c r="S40" i="50"/>
  <c r="S61" i="50"/>
  <c r="Q64" i="50"/>
  <c r="Q56" i="50"/>
  <c r="Q63" i="50"/>
  <c r="Q44" i="50"/>
  <c r="Q40" i="50"/>
  <c r="Q61" i="50"/>
  <c r="O64" i="50"/>
  <c r="O56" i="50"/>
  <c r="O63" i="50"/>
  <c r="O44" i="50"/>
  <c r="O40" i="50"/>
  <c r="O61" i="50"/>
  <c r="M64" i="50"/>
  <c r="M56" i="50"/>
  <c r="M63" i="50"/>
  <c r="M62" i="50" s="1"/>
  <c r="M44" i="50"/>
  <c r="M40" i="50"/>
  <c r="M61" i="50"/>
  <c r="K64" i="50"/>
  <c r="K62" i="50" s="1"/>
  <c r="K56" i="50"/>
  <c r="K63" i="50"/>
  <c r="K44" i="50"/>
  <c r="K40" i="50"/>
  <c r="K61" i="50"/>
  <c r="I64" i="50"/>
  <c r="I56" i="50"/>
  <c r="I63" i="50"/>
  <c r="I44" i="50"/>
  <c r="I40" i="50"/>
  <c r="I61" i="50"/>
  <c r="G64" i="50"/>
  <c r="G56" i="50"/>
  <c r="G63" i="50"/>
  <c r="G62" i="50" s="1"/>
  <c r="G44" i="50"/>
  <c r="G40" i="50"/>
  <c r="G61" i="50"/>
  <c r="E64" i="50"/>
  <c r="D64" i="50" s="1"/>
  <c r="E56" i="50"/>
  <c r="E63" i="50"/>
  <c r="E62" i="50"/>
  <c r="E44" i="50"/>
  <c r="E40" i="50"/>
  <c r="E61" i="50"/>
  <c r="E60" i="50" s="1"/>
  <c r="D60" i="50" s="1"/>
  <c r="H56" i="50"/>
  <c r="H44" i="50"/>
  <c r="F56" i="50"/>
  <c r="F44" i="50"/>
  <c r="D56" i="50"/>
  <c r="D44" i="50"/>
  <c r="W48" i="50"/>
  <c r="U48" i="50"/>
  <c r="S48" i="50"/>
  <c r="Q48" i="50"/>
  <c r="O48" i="50"/>
  <c r="M48" i="50"/>
  <c r="K48" i="50"/>
  <c r="J48" i="50"/>
  <c r="I48" i="50"/>
  <c r="H48" i="50"/>
  <c r="G48" i="50"/>
  <c r="F48" i="50"/>
  <c r="E48" i="50"/>
  <c r="D48" i="50"/>
  <c r="W31" i="50"/>
  <c r="U31" i="50"/>
  <c r="S31" i="50"/>
  <c r="Q31" i="50"/>
  <c r="O31" i="50"/>
  <c r="M31" i="50"/>
  <c r="K31" i="50"/>
  <c r="I31" i="50"/>
  <c r="G31" i="50"/>
  <c r="E31" i="50"/>
  <c r="W30" i="50"/>
  <c r="U30" i="50"/>
  <c r="S30" i="50"/>
  <c r="Q30" i="50"/>
  <c r="O30" i="50"/>
  <c r="O29" i="50" s="1"/>
  <c r="O27" i="50" s="1"/>
  <c r="N30" i="50" s="1"/>
  <c r="M30" i="50"/>
  <c r="K30" i="50"/>
  <c r="I30" i="50"/>
  <c r="G30" i="50"/>
  <c r="G29" i="50"/>
  <c r="E30" i="50"/>
  <c r="E29" i="50" s="1"/>
  <c r="W28" i="50"/>
  <c r="U28" i="50"/>
  <c r="S28" i="50"/>
  <c r="Q28" i="50"/>
  <c r="O28" i="50"/>
  <c r="M28" i="50"/>
  <c r="K28" i="50"/>
  <c r="I28" i="50"/>
  <c r="G28" i="50"/>
  <c r="E28" i="50"/>
  <c r="W23" i="50"/>
  <c r="V23" i="50"/>
  <c r="U23" i="50"/>
  <c r="T23" i="50"/>
  <c r="S23" i="50"/>
  <c r="R23" i="50"/>
  <c r="Q23" i="50"/>
  <c r="P23" i="50"/>
  <c r="O23" i="50"/>
  <c r="N23" i="50"/>
  <c r="M23" i="50"/>
  <c r="L23" i="50"/>
  <c r="K23" i="50"/>
  <c r="J23" i="50"/>
  <c r="I23" i="50"/>
  <c r="H23" i="50"/>
  <c r="G23" i="50"/>
  <c r="F23" i="50"/>
  <c r="E23" i="50"/>
  <c r="D23" i="50"/>
  <c r="V19" i="50"/>
  <c r="V15" i="50"/>
  <c r="V11" i="50"/>
  <c r="V7" i="50"/>
  <c r="T19" i="50"/>
  <c r="T15" i="50"/>
  <c r="T11" i="50"/>
  <c r="T7" i="50"/>
  <c r="R19" i="50"/>
  <c r="R15" i="50"/>
  <c r="R11" i="50"/>
  <c r="R7" i="50"/>
  <c r="P19" i="50"/>
  <c r="P15" i="50"/>
  <c r="P11" i="50"/>
  <c r="P7" i="50"/>
  <c r="N19" i="50"/>
  <c r="N15" i="50"/>
  <c r="N11" i="50"/>
  <c r="N7" i="50"/>
  <c r="L7" i="50"/>
  <c r="W11" i="50"/>
  <c r="U11" i="50"/>
  <c r="S11" i="50"/>
  <c r="Q11" i="50"/>
  <c r="O11" i="50"/>
  <c r="M11" i="50"/>
  <c r="L11" i="50"/>
  <c r="K11" i="50"/>
  <c r="J11" i="50"/>
  <c r="I11" i="50"/>
  <c r="H11" i="50"/>
  <c r="G11" i="50"/>
  <c r="F11" i="50"/>
  <c r="E11" i="50"/>
  <c r="D11" i="50"/>
  <c r="M29" i="50"/>
  <c r="F37" i="50"/>
  <c r="H37" i="50"/>
  <c r="J37" i="50" s="1"/>
  <c r="L37" i="50" s="1"/>
  <c r="N37" i="50"/>
  <c r="P37" i="50" s="1"/>
  <c r="R37" i="50"/>
  <c r="T37" i="50"/>
  <c r="V37" i="50" s="1"/>
  <c r="F4" i="50"/>
  <c r="H4" i="50"/>
  <c r="J4" i="50" s="1"/>
  <c r="L4" i="50" s="1"/>
  <c r="N4" i="50" s="1"/>
  <c r="P4" i="50" s="1"/>
  <c r="R4" i="50" s="1"/>
  <c r="T4" i="50" s="1"/>
  <c r="V4" i="50" s="1"/>
  <c r="E52" i="50"/>
  <c r="F52" i="50"/>
  <c r="G52" i="50"/>
  <c r="H52" i="50"/>
  <c r="I52" i="50"/>
  <c r="J52" i="50"/>
  <c r="K52" i="50"/>
  <c r="M52" i="50"/>
  <c r="O52" i="50"/>
  <c r="Q52" i="50"/>
  <c r="S52" i="50"/>
  <c r="U52" i="50"/>
  <c r="W52" i="50"/>
  <c r="E19" i="50"/>
  <c r="F19" i="50"/>
  <c r="G19" i="50"/>
  <c r="H19" i="50"/>
  <c r="I19" i="50"/>
  <c r="J19" i="50"/>
  <c r="K19" i="50"/>
  <c r="L19" i="50"/>
  <c r="M19" i="50"/>
  <c r="O19" i="50"/>
  <c r="Q19" i="50"/>
  <c r="S19" i="50"/>
  <c r="U19" i="50"/>
  <c r="W19" i="50"/>
  <c r="E15" i="50"/>
  <c r="F15" i="50"/>
  <c r="G15" i="50"/>
  <c r="H15" i="50"/>
  <c r="I15" i="50"/>
  <c r="J15" i="50"/>
  <c r="K15" i="50"/>
  <c r="L15" i="50"/>
  <c r="M15" i="50"/>
  <c r="O15" i="50"/>
  <c r="Q15" i="50"/>
  <c r="S15" i="50"/>
  <c r="U15" i="50"/>
  <c r="W15" i="50"/>
  <c r="D15" i="50"/>
  <c r="D19" i="50"/>
  <c r="D52" i="50"/>
  <c r="F40" i="50"/>
  <c r="H40" i="50"/>
  <c r="J40" i="50"/>
  <c r="D40" i="50"/>
  <c r="E7" i="50"/>
  <c r="F7" i="50"/>
  <c r="G7" i="50"/>
  <c r="H7" i="50"/>
  <c r="I7" i="50"/>
  <c r="J7" i="50"/>
  <c r="K7" i="50"/>
  <c r="M7" i="50"/>
  <c r="O7" i="50"/>
  <c r="Q7" i="50"/>
  <c r="S7" i="50"/>
  <c r="U7" i="50"/>
  <c r="W7" i="50"/>
  <c r="D7" i="50"/>
  <c r="G37" i="7"/>
  <c r="H37" i="7"/>
  <c r="I37" i="7" s="1"/>
  <c r="J37" i="7"/>
  <c r="K37" i="7" s="1"/>
  <c r="H26" i="7"/>
  <c r="I26" i="7"/>
  <c r="J26" i="7"/>
  <c r="H46" i="7"/>
  <c r="I46" i="7"/>
  <c r="J46" i="7"/>
  <c r="K46" i="7"/>
  <c r="G46" i="7"/>
  <c r="J18" i="67"/>
  <c r="L18" i="67"/>
  <c r="F7" i="18"/>
  <c r="G17" i="67"/>
  <c r="K17" i="67"/>
  <c r="G13" i="67"/>
  <c r="G18" i="67" s="1"/>
  <c r="I13" i="67"/>
  <c r="M13" i="67"/>
  <c r="M18" i="67"/>
  <c r="F19" i="18"/>
  <c r="F22" i="42"/>
  <c r="F24" i="42" s="1"/>
  <c r="P33" i="63"/>
  <c r="N31" i="63"/>
  <c r="N33" i="63"/>
  <c r="H31" i="63"/>
  <c r="H33" i="63" s="1"/>
  <c r="W22" i="23"/>
  <c r="G22" i="48"/>
  <c r="G24" i="48"/>
  <c r="M22" i="42"/>
  <c r="M27" i="26"/>
  <c r="I27" i="26"/>
  <c r="H35" i="25"/>
  <c r="K35" i="25"/>
  <c r="J35" i="25"/>
  <c r="O35" i="25"/>
  <c r="N16" i="25"/>
  <c r="N36" i="25"/>
  <c r="N39" i="25" s="1"/>
  <c r="N44" i="25" s="1"/>
  <c r="N46" i="25" s="1"/>
  <c r="F67" i="64"/>
  <c r="P26" i="54"/>
  <c r="K33" i="63"/>
  <c r="I31" i="63"/>
  <c r="I33" i="63" s="1"/>
  <c r="P33" i="62"/>
  <c r="I27" i="67"/>
  <c r="I29" i="67" s="1"/>
  <c r="H33" i="62"/>
  <c r="F27" i="67"/>
  <c r="F29" i="67"/>
  <c r="H27" i="26"/>
  <c r="J123" i="74"/>
  <c r="L23" i="38"/>
  <c r="L24" i="38"/>
  <c r="F23" i="38"/>
  <c r="G6" i="26"/>
  <c r="J20" i="65"/>
  <c r="K20" i="65"/>
  <c r="Q24" i="73"/>
  <c r="H113" i="73"/>
  <c r="P113" i="73"/>
  <c r="W20" i="23"/>
  <c r="V23" i="23"/>
  <c r="H5" i="62"/>
  <c r="I5" i="62"/>
  <c r="J5" i="62" s="1"/>
  <c r="K5" i="62" s="1"/>
  <c r="L5" i="62" s="1"/>
  <c r="M5" i="62" s="1"/>
  <c r="N5" i="62" s="1"/>
  <c r="O5" i="62" s="1"/>
  <c r="P5" i="62" s="1"/>
  <c r="Q5" i="62" s="1"/>
  <c r="R5" i="62" s="1"/>
  <c r="J46" i="23"/>
  <c r="O44" i="23"/>
  <c r="N48" i="23" s="1"/>
  <c r="K24" i="38"/>
  <c r="K25" i="38"/>
  <c r="D61" i="50"/>
  <c r="D63" i="50"/>
  <c r="D62" i="50"/>
  <c r="J21" i="40"/>
  <c r="J27" i="40" s="1"/>
  <c r="F27" i="40"/>
  <c r="N8" i="41"/>
  <c r="G23" i="42"/>
  <c r="E23" i="42"/>
  <c r="H16" i="25"/>
  <c r="H36" i="25" s="1"/>
  <c r="H39" i="25" s="1"/>
  <c r="H44" i="25" s="1"/>
  <c r="H46" i="25" s="1"/>
  <c r="L16" i="25"/>
  <c r="K16" i="25"/>
  <c r="J16" i="25"/>
  <c r="I16" i="25"/>
  <c r="K17" i="29"/>
  <c r="K37" i="29" s="1"/>
  <c r="K40" i="29" s="1"/>
  <c r="G17" i="29"/>
  <c r="H22" i="43"/>
  <c r="H28" i="43" s="1"/>
  <c r="H67" i="64"/>
  <c r="J146" i="74"/>
  <c r="J148" i="74"/>
  <c r="J150" i="74" s="1"/>
  <c r="J173" i="74"/>
  <c r="H90" i="73"/>
  <c r="D143" i="74"/>
  <c r="O145" i="74"/>
  <c r="O92" i="74"/>
  <c r="K33" i="74"/>
  <c r="K35" i="74" s="1"/>
  <c r="K173" i="74" s="1"/>
  <c r="K145" i="74"/>
  <c r="K92" i="74"/>
  <c r="K166" i="74" s="1"/>
  <c r="K169" i="74" s="1"/>
  <c r="K171" i="74" s="1"/>
  <c r="I33" i="74"/>
  <c r="I35" i="74" s="1"/>
  <c r="I146" i="74" s="1"/>
  <c r="I145" i="74"/>
  <c r="I148" i="74" s="1"/>
  <c r="I122" i="74"/>
  <c r="K128" i="74"/>
  <c r="I170" i="73"/>
  <c r="I90" i="73"/>
  <c r="G170" i="73"/>
  <c r="Q16" i="74"/>
  <c r="N143" i="74"/>
  <c r="M92" i="74"/>
  <c r="J143" i="74"/>
  <c r="H166" i="74"/>
  <c r="H169" i="74" s="1"/>
  <c r="H171" i="74"/>
  <c r="H95" i="74"/>
  <c r="H98" i="74"/>
  <c r="H100" i="74" s="1"/>
  <c r="H143" i="74"/>
  <c r="F143" i="74"/>
  <c r="F144" i="74" s="1"/>
  <c r="K61" i="11"/>
  <c r="Q44" i="73"/>
  <c r="Q50" i="73"/>
  <c r="Q47" i="73"/>
  <c r="P138" i="73"/>
  <c r="M138" i="73"/>
  <c r="M141" i="73" s="1"/>
  <c r="K138" i="73"/>
  <c r="K141" i="73" s="1"/>
  <c r="I143" i="73"/>
  <c r="H138" i="73"/>
  <c r="O143" i="74"/>
  <c r="K143" i="74"/>
  <c r="K144" i="74"/>
  <c r="G143" i="74"/>
  <c r="G144" i="74"/>
  <c r="D12" i="73"/>
  <c r="E59" i="73"/>
  <c r="E61" i="73" s="1"/>
  <c r="E115" i="73" s="1"/>
  <c r="E116" i="73" s="1"/>
  <c r="Q52" i="73"/>
  <c r="D59" i="73"/>
  <c r="Q46" i="73"/>
  <c r="O143" i="73"/>
  <c r="L143" i="73"/>
  <c r="J143" i="73"/>
  <c r="I138" i="73"/>
  <c r="H143" i="73"/>
  <c r="G138" i="73"/>
  <c r="G141" i="73" s="1"/>
  <c r="E138" i="73"/>
  <c r="E141" i="73"/>
  <c r="I141" i="73"/>
  <c r="H141" i="73"/>
  <c r="K95" i="74"/>
  <c r="K98" i="74"/>
  <c r="K100" i="74" s="1"/>
  <c r="P141" i="73"/>
  <c r="H144" i="74"/>
  <c r="J144" i="74"/>
  <c r="I173" i="74"/>
  <c r="H164" i="73"/>
  <c r="G25" i="42"/>
  <c r="N47" i="23"/>
  <c r="N44" i="23"/>
  <c r="N45" i="23"/>
  <c r="J48" i="23"/>
  <c r="J45" i="23"/>
  <c r="J44" i="23"/>
  <c r="F33" i="74"/>
  <c r="G33" i="74"/>
  <c r="G35" i="74" s="1"/>
  <c r="K29" i="50"/>
  <c r="Q62" i="50"/>
  <c r="N144" i="74"/>
  <c r="E22" i="23"/>
  <c r="O22" i="68"/>
  <c r="O28" i="68"/>
  <c r="Q33" i="62"/>
  <c r="M27" i="67"/>
  <c r="M29" i="67" s="1"/>
  <c r="O33" i="62"/>
  <c r="K27" i="67"/>
  <c r="K29" i="67" s="1"/>
  <c r="L33" i="62"/>
  <c r="J27" i="67"/>
  <c r="J29" i="67" s="1"/>
  <c r="V24" i="23"/>
  <c r="E6" i="26"/>
  <c r="I6" i="26"/>
  <c r="J6" i="26"/>
  <c r="K6" i="26" s="1"/>
  <c r="L6" i="26" s="1"/>
  <c r="M6" i="26" s="1"/>
  <c r="N6" i="26" s="1"/>
  <c r="O6" i="26" s="1"/>
  <c r="P6" i="26" s="1"/>
  <c r="Q6" i="26" s="1"/>
  <c r="Q29" i="50"/>
  <c r="Q27" i="50" s="1"/>
  <c r="P30" i="50" s="1"/>
  <c r="E25" i="42"/>
  <c r="L25" i="42"/>
  <c r="L22" i="42"/>
  <c r="L24" i="42" s="1"/>
  <c r="I22" i="47"/>
  <c r="I24" i="47" s="1"/>
  <c r="I25" i="47" s="1"/>
  <c r="L22" i="47"/>
  <c r="M16" i="25"/>
  <c r="I23" i="42"/>
  <c r="M24" i="54"/>
  <c r="M26" i="54" s="1"/>
  <c r="I23" i="48"/>
  <c r="F22" i="48"/>
  <c r="F24" i="48"/>
  <c r="M22" i="48"/>
  <c r="K22" i="47"/>
  <c r="D22" i="42"/>
  <c r="D24" i="42" s="1"/>
  <c r="F34" i="18"/>
  <c r="I31" i="42"/>
  <c r="J31" i="42"/>
  <c r="K31" i="42" s="1"/>
  <c r="L31" i="42" s="1"/>
  <c r="M31" i="42" s="1"/>
  <c r="H17" i="29"/>
  <c r="J28" i="43"/>
  <c r="M22" i="38"/>
  <c r="P35" i="25"/>
  <c r="P36" i="25" s="1"/>
  <c r="P39" i="25" s="1"/>
  <c r="P44" i="25" s="1"/>
  <c r="P46" i="25" s="1"/>
  <c r="M23" i="42"/>
  <c r="M24" i="42"/>
  <c r="O16" i="25"/>
  <c r="O36" i="25" s="1"/>
  <c r="O39" i="25" s="1"/>
  <c r="O44" i="25" s="1"/>
  <c r="O46" i="25" s="1"/>
  <c r="M37" i="29"/>
  <c r="M40" i="29" s="1"/>
  <c r="M45" i="29" s="1"/>
  <c r="M47" i="29" s="1"/>
  <c r="I32" i="54"/>
  <c r="J32" i="54" s="1"/>
  <c r="K32" i="54" s="1"/>
  <c r="L32" i="54" s="1"/>
  <c r="M32" i="54" s="1"/>
  <c r="E27" i="69"/>
  <c r="D23" i="48"/>
  <c r="D25" i="48"/>
  <c r="K23" i="42"/>
  <c r="K48" i="26"/>
  <c r="K49" i="26"/>
  <c r="N17" i="29"/>
  <c r="N37" i="29"/>
  <c r="N40" i="29"/>
  <c r="N45" i="29" s="1"/>
  <c r="N47" i="29" s="1"/>
  <c r="K45" i="29"/>
  <c r="K47" i="29" s="1"/>
  <c r="I36" i="29"/>
  <c r="H36" i="29"/>
  <c r="N23" i="54"/>
  <c r="E36" i="70"/>
  <c r="E39" i="70" s="1"/>
  <c r="E44" i="70" s="1"/>
  <c r="E46" i="70" s="1"/>
  <c r="E18" i="67"/>
  <c r="M23" i="48"/>
  <c r="E23" i="48"/>
  <c r="L24" i="54"/>
  <c r="L26" i="54" s="1"/>
  <c r="H23" i="42"/>
  <c r="H25" i="42"/>
  <c r="L17" i="29"/>
  <c r="L37" i="29" s="1"/>
  <c r="L40" i="29" s="1"/>
  <c r="L45" i="29" s="1"/>
  <c r="L47" i="29" s="1"/>
  <c r="J23" i="47"/>
  <c r="J24" i="47"/>
  <c r="J25" i="47"/>
  <c r="J36" i="29"/>
  <c r="J37" i="29"/>
  <c r="J40" i="29"/>
  <c r="J45" i="29" s="1"/>
  <c r="J47" i="29"/>
  <c r="K26" i="54"/>
  <c r="M23" i="54"/>
  <c r="I23" i="54"/>
  <c r="I25" i="54"/>
  <c r="G46" i="25"/>
  <c r="G22" i="68"/>
  <c r="G28" i="68"/>
  <c r="M28" i="68"/>
  <c r="I24" i="65"/>
  <c r="F13" i="67"/>
  <c r="L118" i="74"/>
  <c r="Q40" i="73"/>
  <c r="D42" i="73"/>
  <c r="D61" i="73"/>
  <c r="D115" i="73"/>
  <c r="K112" i="73"/>
  <c r="Q54" i="73"/>
  <c r="J118" i="74"/>
  <c r="D122" i="74"/>
  <c r="D145" i="74"/>
  <c r="N90" i="73"/>
  <c r="N164" i="73" s="1"/>
  <c r="N167" i="73" s="1"/>
  <c r="N169" i="73" s="1"/>
  <c r="L170" i="73"/>
  <c r="K170" i="73"/>
  <c r="D25" i="62"/>
  <c r="D28" i="62"/>
  <c r="D31" i="62"/>
  <c r="D33" i="62" s="1"/>
  <c r="Q44" i="74"/>
  <c r="Q56" i="74"/>
  <c r="L115" i="74"/>
  <c r="L140" i="74"/>
  <c r="D67" i="64"/>
  <c r="Q56" i="73"/>
  <c r="H29" i="73"/>
  <c r="D84" i="73"/>
  <c r="D20" i="74"/>
  <c r="D123" i="74" s="1"/>
  <c r="P33" i="74"/>
  <c r="P35" i="74" s="1"/>
  <c r="P146" i="74" s="1"/>
  <c r="P148" i="74" s="1"/>
  <c r="I59" i="73"/>
  <c r="G59" i="73"/>
  <c r="O31" i="73"/>
  <c r="O33" i="73"/>
  <c r="L84" i="73"/>
  <c r="L138" i="73" s="1"/>
  <c r="L90" i="73"/>
  <c r="J84" i="73"/>
  <c r="D92" i="74"/>
  <c r="D166" i="74" s="1"/>
  <c r="D169" i="74" s="1"/>
  <c r="D171" i="74" s="1"/>
  <c r="O84" i="73"/>
  <c r="K87" i="73"/>
  <c r="K120" i="73" s="1"/>
  <c r="G29" i="73"/>
  <c r="G31" i="73"/>
  <c r="L164" i="73"/>
  <c r="L93" i="73"/>
  <c r="L96" i="73"/>
  <c r="L98" i="73" s="1"/>
  <c r="D95" i="74"/>
  <c r="D98" i="74" s="1"/>
  <c r="D100" i="74" s="1"/>
  <c r="E24" i="47"/>
  <c r="E25" i="47" s="1"/>
  <c r="H31" i="73"/>
  <c r="L143" i="74"/>
  <c r="M25" i="42"/>
  <c r="K27" i="50"/>
  <c r="J29" i="50"/>
  <c r="D113" i="73"/>
  <c r="D116" i="73"/>
  <c r="D90" i="73"/>
  <c r="D93" i="73" s="1"/>
  <c r="D96" i="73" s="1"/>
  <c r="D98" i="73" s="1"/>
  <c r="D138" i="73"/>
  <c r="D141" i="73" s="1"/>
  <c r="J113" i="73"/>
  <c r="J116" i="73" s="1"/>
  <c r="J138" i="73"/>
  <c r="J141" i="73" s="1"/>
  <c r="E123" i="74"/>
  <c r="E128" i="74"/>
  <c r="M171" i="73"/>
  <c r="H37" i="29"/>
  <c r="H40" i="29" s="1"/>
  <c r="M24" i="48"/>
  <c r="N31" i="50"/>
  <c r="N27" i="50"/>
  <c r="O113" i="73"/>
  <c r="L141" i="73"/>
  <c r="L113" i="73"/>
  <c r="D24" i="48"/>
  <c r="D164" i="73"/>
  <c r="D167" i="73" s="1"/>
  <c r="D169" i="73" s="1"/>
  <c r="P27" i="50"/>
  <c r="P28" i="50"/>
  <c r="P31" i="50"/>
  <c r="D44" i="56"/>
  <c r="D10" i="56"/>
  <c r="E15" i="56"/>
  <c r="E22" i="18"/>
  <c r="D50" i="56"/>
  <c r="D54" i="56"/>
  <c r="D19" i="56"/>
  <c r="D45" i="56"/>
  <c r="D48" i="56"/>
  <c r="E47" i="56"/>
  <c r="G7" i="18"/>
  <c r="F27" i="18"/>
  <c r="W24" i="66"/>
  <c r="W25" i="66"/>
  <c r="W23" i="66"/>
  <c r="G21" i="18"/>
  <c r="G33" i="18"/>
  <c r="G34" i="18"/>
  <c r="G24" i="18"/>
  <c r="Q41" i="73" l="1"/>
  <c r="G146" i="74"/>
  <c r="G173" i="74"/>
  <c r="G8" i="41"/>
  <c r="G9" i="41"/>
  <c r="G11" i="41" s="1"/>
  <c r="H26" i="54"/>
  <c r="H23" i="54"/>
  <c r="H25" i="54" s="1"/>
  <c r="O164" i="73"/>
  <c r="O167" i="73" s="1"/>
  <c r="O169" i="73" s="1"/>
  <c r="O93" i="73"/>
  <c r="O96" i="73" s="1"/>
  <c r="O98" i="73" s="1"/>
  <c r="M120" i="73"/>
  <c r="M143" i="73"/>
  <c r="M146" i="73" s="1"/>
  <c r="M148" i="73" s="1"/>
  <c r="M90" i="73"/>
  <c r="R46" i="23"/>
  <c r="S44" i="23"/>
  <c r="I143" i="74"/>
  <c r="I144" i="74" s="1"/>
  <c r="E14" i="56"/>
  <c r="E27" i="50"/>
  <c r="D30" i="50" s="1"/>
  <c r="K60" i="50"/>
  <c r="J62" i="50" s="1"/>
  <c r="W62" i="50"/>
  <c r="I46" i="23"/>
  <c r="R47" i="23"/>
  <c r="I92" i="74"/>
  <c r="I115" i="74"/>
  <c r="Q42" i="73"/>
  <c r="F48" i="73"/>
  <c r="F59" i="73" s="1"/>
  <c r="F61" i="73" s="1"/>
  <c r="F115" i="73" s="1"/>
  <c r="Q49" i="73"/>
  <c r="Q48" i="73" s="1"/>
  <c r="Q59" i="73" s="1"/>
  <c r="Q61" i="73" s="1"/>
  <c r="G145" i="74"/>
  <c r="G148" i="74" s="1"/>
  <c r="G92" i="74"/>
  <c r="G122" i="74"/>
  <c r="G128" i="74" s="1"/>
  <c r="G130" i="74" s="1"/>
  <c r="P171" i="73"/>
  <c r="P144" i="73"/>
  <c r="F31" i="63"/>
  <c r="F33" i="63" s="1"/>
  <c r="F7" i="41"/>
  <c r="D34" i="18"/>
  <c r="F25" i="18"/>
  <c r="D12" i="18"/>
  <c r="D20" i="18"/>
  <c r="E20" i="18"/>
  <c r="E16" i="18"/>
  <c r="E27" i="18"/>
  <c r="E34" i="18"/>
  <c r="D35" i="18"/>
  <c r="D22" i="18"/>
  <c r="H22" i="18" s="1"/>
  <c r="F13" i="18"/>
  <c r="F33" i="18"/>
  <c r="E18" i="18"/>
  <c r="D32" i="18"/>
  <c r="H32" i="18" s="1"/>
  <c r="F22" i="18"/>
  <c r="D19" i="18"/>
  <c r="H19" i="18" s="1"/>
  <c r="E24" i="18"/>
  <c r="E23" i="18" s="1"/>
  <c r="G19" i="18"/>
  <c r="F12" i="18"/>
  <c r="F26" i="18"/>
  <c r="F31" i="18"/>
  <c r="F20" i="18"/>
  <c r="E31" i="18"/>
  <c r="F32" i="18"/>
  <c r="D24" i="18"/>
  <c r="F9" i="18"/>
  <c r="E30" i="18"/>
  <c r="E19" i="18"/>
  <c r="F16" i="18"/>
  <c r="G26" i="18"/>
  <c r="E9" i="18"/>
  <c r="G12" i="18"/>
  <c r="G10" i="18" s="1"/>
  <c r="D15" i="56"/>
  <c r="G25" i="18"/>
  <c r="G23" i="18" s="1"/>
  <c r="D34" i="56"/>
  <c r="E33" i="18"/>
  <c r="G9" i="18"/>
  <c r="D26" i="56"/>
  <c r="E25" i="18"/>
  <c r="G32" i="18"/>
  <c r="G22" i="18"/>
  <c r="E26" i="18"/>
  <c r="D41" i="56"/>
  <c r="D47" i="56"/>
  <c r="G13" i="18"/>
  <c r="D31" i="18"/>
  <c r="E32" i="18"/>
  <c r="G35" i="18"/>
  <c r="D15" i="18"/>
  <c r="F24" i="18"/>
  <c r="H31" i="38"/>
  <c r="F17" i="29"/>
  <c r="F37" i="29" s="1"/>
  <c r="F40" i="29" s="1"/>
  <c r="F45" i="29" s="1"/>
  <c r="F47" i="29" s="1"/>
  <c r="D23" i="47"/>
  <c r="D24" i="47" s="1"/>
  <c r="D25" i="47" s="1"/>
  <c r="E23" i="38"/>
  <c r="P7" i="41"/>
  <c r="D118" i="74"/>
  <c r="D130" i="74" s="1"/>
  <c r="D132" i="74" s="1"/>
  <c r="E132" i="74" s="1"/>
  <c r="F170" i="73"/>
  <c r="F143" i="73"/>
  <c r="P115" i="74"/>
  <c r="P140" i="74"/>
  <c r="P92" i="74"/>
  <c r="E51" i="56"/>
  <c r="E16" i="56"/>
  <c r="E34" i="56"/>
  <c r="E36" i="56"/>
  <c r="F8" i="56"/>
  <c r="E19" i="56"/>
  <c r="E53" i="56"/>
  <c r="E26" i="65" s="1"/>
  <c r="E40" i="56"/>
  <c r="E49" i="56"/>
  <c r="E25" i="56"/>
  <c r="E23" i="56" s="1"/>
  <c r="E22" i="56"/>
  <c r="E37" i="56"/>
  <c r="E46" i="56"/>
  <c r="E41" i="56"/>
  <c r="E16" i="73" s="1"/>
  <c r="E27" i="56"/>
  <c r="E26" i="56"/>
  <c r="E54" i="56"/>
  <c r="E30" i="56"/>
  <c r="E17" i="56"/>
  <c r="E18" i="56"/>
  <c r="E48" i="56"/>
  <c r="E50" i="56"/>
  <c r="E28" i="56"/>
  <c r="E21" i="56"/>
  <c r="E32" i="56"/>
  <c r="E31" i="56" s="1"/>
  <c r="E13" i="56"/>
  <c r="E44" i="56"/>
  <c r="E45" i="56"/>
  <c r="H59" i="73"/>
  <c r="H61" i="73" s="1"/>
  <c r="H115" i="73" s="1"/>
  <c r="K144" i="73"/>
  <c r="K171" i="73"/>
  <c r="M36" i="25"/>
  <c r="M39" i="25" s="1"/>
  <c r="M44" i="25" s="1"/>
  <c r="M46" i="25" s="1"/>
  <c r="E33" i="56"/>
  <c r="I35" i="25"/>
  <c r="F35" i="74"/>
  <c r="G123" i="74"/>
  <c r="D13" i="56"/>
  <c r="P173" i="74"/>
  <c r="L24" i="47"/>
  <c r="L25" i="47"/>
  <c r="K27" i="26"/>
  <c r="L35" i="25"/>
  <c r="L36" i="25" s="1"/>
  <c r="L39" i="25" s="1"/>
  <c r="L44" i="25" s="1"/>
  <c r="L46" i="25" s="1"/>
  <c r="H23" i="38"/>
  <c r="I17" i="29"/>
  <c r="I37" i="29" s="1"/>
  <c r="I40" i="29" s="1"/>
  <c r="I45" i="29" s="1"/>
  <c r="I47" i="29" s="1"/>
  <c r="E31" i="73"/>
  <c r="D31" i="73"/>
  <c r="D52" i="56"/>
  <c r="M126" i="73"/>
  <c r="M128" i="73" s="1"/>
  <c r="E24" i="65"/>
  <c r="E7" i="41"/>
  <c r="E31" i="63"/>
  <c r="E33" i="63" s="1"/>
  <c r="L27" i="67"/>
  <c r="L29" i="67" s="1"/>
  <c r="N33" i="62"/>
  <c r="F113" i="73"/>
  <c r="F138" i="73"/>
  <c r="F141" i="73" s="1"/>
  <c r="D39" i="15"/>
  <c r="D38" i="15"/>
  <c r="D17" i="15"/>
  <c r="D19" i="15"/>
  <c r="D52" i="15"/>
  <c r="D27" i="15"/>
  <c r="D49" i="15"/>
  <c r="E6" i="15"/>
  <c r="D44" i="15"/>
  <c r="D8" i="15"/>
  <c r="D48" i="15"/>
  <c r="D11" i="15"/>
  <c r="D20" i="15"/>
  <c r="D26" i="15"/>
  <c r="D22" i="15"/>
  <c r="D45" i="15"/>
  <c r="D46" i="15"/>
  <c r="D13" i="15"/>
  <c r="D23" i="15"/>
  <c r="D14" i="15"/>
  <c r="D30" i="15"/>
  <c r="D16" i="15"/>
  <c r="D34" i="15"/>
  <c r="D28" i="15"/>
  <c r="D24" i="15"/>
  <c r="D43" i="15"/>
  <c r="D25" i="15"/>
  <c r="D47" i="15"/>
  <c r="D31" i="15"/>
  <c r="D32" i="15"/>
  <c r="D35" i="15"/>
  <c r="D51" i="15"/>
  <c r="G87" i="73"/>
  <c r="G123" i="73"/>
  <c r="L8" i="41"/>
  <c r="L9" i="41"/>
  <c r="L11" i="41" s="1"/>
  <c r="L16" i="41" s="1"/>
  <c r="L166" i="74"/>
  <c r="L169" i="74" s="1"/>
  <c r="L171" i="74" s="1"/>
  <c r="L95" i="74"/>
  <c r="L98" i="74" s="1"/>
  <c r="L100" i="74" s="1"/>
  <c r="H35" i="74"/>
  <c r="K93" i="73"/>
  <c r="K96" i="73" s="1"/>
  <c r="K98" i="73" s="1"/>
  <c r="K164" i="73"/>
  <c r="K167" i="73" s="1"/>
  <c r="K169" i="73" s="1"/>
  <c r="G31" i="63"/>
  <c r="G33" i="63" s="1"/>
  <c r="O95" i="74"/>
  <c r="O98" i="74" s="1"/>
  <c r="O100" i="74" s="1"/>
  <c r="O166" i="74"/>
  <c r="O169" i="74" s="1"/>
  <c r="O171" i="74" s="1"/>
  <c r="M27" i="50"/>
  <c r="L28" i="50"/>
  <c r="D46" i="23"/>
  <c r="E44" i="23"/>
  <c r="D27" i="40"/>
  <c r="D28" i="40" s="1"/>
  <c r="Q36" i="25"/>
  <c r="Q39" i="25" s="1"/>
  <c r="Q44" i="25" s="1"/>
  <c r="Q46" i="25" s="1"/>
  <c r="F15" i="18"/>
  <c r="D27" i="18"/>
  <c r="P44" i="23"/>
  <c r="P47" i="23"/>
  <c r="P48" i="23"/>
  <c r="P45" i="23"/>
  <c r="D25" i="18"/>
  <c r="H24" i="47"/>
  <c r="H25" i="47"/>
  <c r="M7" i="41"/>
  <c r="M31" i="63"/>
  <c r="M33" i="63" s="1"/>
  <c r="E27" i="67"/>
  <c r="E29" i="67" s="1"/>
  <c r="G33" i="62"/>
  <c r="O111" i="73"/>
  <c r="O116" i="73" s="1"/>
  <c r="O128" i="73" s="1"/>
  <c r="P111" i="73"/>
  <c r="P116" i="73" s="1"/>
  <c r="O138" i="73"/>
  <c r="O141" i="73" s="1"/>
  <c r="D31" i="63"/>
  <c r="D33" i="63" s="1"/>
  <c r="D7" i="41"/>
  <c r="N166" i="74"/>
  <c r="N169" i="74" s="1"/>
  <c r="N171" i="74" s="1"/>
  <c r="N95" i="74"/>
  <c r="N98" i="74" s="1"/>
  <c r="N100" i="74" s="1"/>
  <c r="E140" i="74"/>
  <c r="E115" i="74"/>
  <c r="E118" i="74" s="1"/>
  <c r="E130" i="74" s="1"/>
  <c r="E92" i="74"/>
  <c r="D42" i="15"/>
  <c r="I123" i="74"/>
  <c r="I128" i="74" s="1"/>
  <c r="I25" i="48"/>
  <c r="I22" i="48"/>
  <c r="I24" i="48" s="1"/>
  <c r="L130" i="74"/>
  <c r="E29" i="56"/>
  <c r="D22" i="23"/>
  <c r="E20" i="23"/>
  <c r="E10" i="56"/>
  <c r="D27" i="56"/>
  <c r="K146" i="74"/>
  <c r="K148" i="74" s="1"/>
  <c r="M95" i="74"/>
  <c r="M98" i="74" s="1"/>
  <c r="M100" i="74" s="1"/>
  <c r="M166" i="74"/>
  <c r="M169" i="74" s="1"/>
  <c r="M171" i="74" s="1"/>
  <c r="D30" i="18"/>
  <c r="L31" i="63"/>
  <c r="L33" i="63" s="1"/>
  <c r="C24" i="47"/>
  <c r="C25" i="47" s="1"/>
  <c r="E22" i="43"/>
  <c r="E28" i="43" s="1"/>
  <c r="E29" i="43" s="1"/>
  <c r="F29" i="43" s="1"/>
  <c r="N93" i="73"/>
  <c r="N96" i="73" s="1"/>
  <c r="N98" i="73" s="1"/>
  <c r="E15" i="18"/>
  <c r="E14" i="18" s="1"/>
  <c r="Q60" i="50"/>
  <c r="P64" i="50" s="1"/>
  <c r="O22" i="23"/>
  <c r="H49" i="26"/>
  <c r="O144" i="73"/>
  <c r="O146" i="73" s="1"/>
  <c r="O171" i="73"/>
  <c r="I8" i="41"/>
  <c r="I9" i="41"/>
  <c r="I11" i="41" s="1"/>
  <c r="G30" i="18"/>
  <c r="N29" i="50"/>
  <c r="J164" i="73"/>
  <c r="J167" i="73" s="1"/>
  <c r="J169" i="73" s="1"/>
  <c r="H21" i="40"/>
  <c r="H27" i="40" s="1"/>
  <c r="H24" i="38"/>
  <c r="H25" i="38" s="1"/>
  <c r="J27" i="50"/>
  <c r="J28" i="50"/>
  <c r="J31" i="50"/>
  <c r="J30" i="50"/>
  <c r="D128" i="74"/>
  <c r="G38" i="31"/>
  <c r="G41" i="31" s="1"/>
  <c r="G46" i="31" s="1"/>
  <c r="G48" i="31" s="1"/>
  <c r="C23" i="47"/>
  <c r="D23" i="38"/>
  <c r="E17" i="29"/>
  <c r="E37" i="29" s="1"/>
  <c r="E40" i="29" s="1"/>
  <c r="E45" i="29" s="1"/>
  <c r="E47" i="29" s="1"/>
  <c r="J67" i="64"/>
  <c r="H8" i="41"/>
  <c r="H9" i="41"/>
  <c r="H11" i="41" s="1"/>
  <c r="M67" i="64"/>
  <c r="H45" i="29"/>
  <c r="H47" i="29" s="1"/>
  <c r="T21" i="23"/>
  <c r="T20" i="23"/>
  <c r="P118" i="74"/>
  <c r="P130" i="74" s="1"/>
  <c r="F122" i="74"/>
  <c r="F128" i="74" s="1"/>
  <c r="F145" i="74"/>
  <c r="L31" i="73"/>
  <c r="L33" i="73" s="1"/>
  <c r="I31" i="73"/>
  <c r="J31" i="73"/>
  <c r="J33" i="73" s="1"/>
  <c r="L167" i="73"/>
  <c r="L169" i="73" s="1"/>
  <c r="I22" i="43"/>
  <c r="I28" i="43" s="1"/>
  <c r="F17" i="67"/>
  <c r="F18" i="67" s="1"/>
  <c r="F90" i="73"/>
  <c r="M144" i="74"/>
  <c r="M143" i="74"/>
  <c r="I22" i="23"/>
  <c r="J22" i="38"/>
  <c r="K177" i="74"/>
  <c r="K179" i="74" s="1"/>
  <c r="Q29" i="73"/>
  <c r="U29" i="50"/>
  <c r="L62" i="50"/>
  <c r="K22" i="42"/>
  <c r="K24" i="42" s="1"/>
  <c r="K25" i="42"/>
  <c r="D144" i="74"/>
  <c r="M25" i="38"/>
  <c r="M44" i="23"/>
  <c r="H130" i="74"/>
  <c r="M122" i="74"/>
  <c r="M128" i="74" s="1"/>
  <c r="M145" i="74"/>
  <c r="P90" i="73"/>
  <c r="M25" i="54"/>
  <c r="K24" i="47"/>
  <c r="K25" i="47"/>
  <c r="J152" i="74"/>
  <c r="W29" i="50"/>
  <c r="U60" i="50"/>
  <c r="E22" i="48"/>
  <c r="E24" i="48" s="1"/>
  <c r="E25" i="48"/>
  <c r="I33" i="62"/>
  <c r="G27" i="67"/>
  <c r="G29" i="67" s="1"/>
  <c r="J36" i="25"/>
  <c r="J39" i="25" s="1"/>
  <c r="J44" i="25" s="1"/>
  <c r="J46" i="25" s="1"/>
  <c r="L118" i="73"/>
  <c r="L126" i="73" s="1"/>
  <c r="L128" i="73" s="1"/>
  <c r="K143" i="73"/>
  <c r="E120" i="73"/>
  <c r="E143" i="73"/>
  <c r="E90" i="73"/>
  <c r="N28" i="50"/>
  <c r="G60" i="50"/>
  <c r="F62" i="50" s="1"/>
  <c r="L64" i="50"/>
  <c r="D24" i="38"/>
  <c r="D25" i="38"/>
  <c r="F95" i="74"/>
  <c r="F98" i="74" s="1"/>
  <c r="F100" i="74" s="1"/>
  <c r="F166" i="74"/>
  <c r="F169" i="74" s="1"/>
  <c r="F171" i="74" s="1"/>
  <c r="G22" i="23"/>
  <c r="J26" i="54"/>
  <c r="J23" i="54"/>
  <c r="J25" i="54" s="1"/>
  <c r="I6" i="54"/>
  <c r="J6" i="54" s="1"/>
  <c r="K6" i="54" s="1"/>
  <c r="L6" i="54" s="1"/>
  <c r="M6" i="54" s="1"/>
  <c r="N6" i="54" s="1"/>
  <c r="O6" i="54" s="1"/>
  <c r="P6" i="54" s="1"/>
  <c r="Q6" i="54" s="1"/>
  <c r="F6" i="54"/>
  <c r="G6" i="54"/>
  <c r="D29" i="56"/>
  <c r="D37" i="56"/>
  <c r="D32" i="56"/>
  <c r="D16" i="56"/>
  <c r="D46" i="56"/>
  <c r="D53" i="56"/>
  <c r="D21" i="56"/>
  <c r="D30" i="56"/>
  <c r="D33" i="56"/>
  <c r="D18" i="56"/>
  <c r="N31" i="73"/>
  <c r="N33" i="73" s="1"/>
  <c r="P29" i="50"/>
  <c r="L144" i="74"/>
  <c r="I164" i="73"/>
  <c r="I167" i="73" s="1"/>
  <c r="I169" i="73" s="1"/>
  <c r="I93" i="73"/>
  <c r="I96" i="73" s="1"/>
  <c r="I98" i="73" s="1"/>
  <c r="P46" i="23"/>
  <c r="E38" i="31"/>
  <c r="E41" i="31" s="1"/>
  <c r="E46" i="31" s="1"/>
  <c r="E48" i="31" s="1"/>
  <c r="I25" i="42"/>
  <c r="L48" i="26"/>
  <c r="L49" i="26" s="1"/>
  <c r="K22" i="68"/>
  <c r="K28" i="68" s="1"/>
  <c r="J170" i="73"/>
  <c r="D143" i="73"/>
  <c r="D170" i="73"/>
  <c r="G118" i="73"/>
  <c r="H118" i="73"/>
  <c r="G90" i="73"/>
  <c r="D17" i="56"/>
  <c r="I61" i="73"/>
  <c r="I115" i="73" s="1"/>
  <c r="I116" i="73" s="1"/>
  <c r="J130" i="74"/>
  <c r="H93" i="73"/>
  <c r="H96" i="73" s="1"/>
  <c r="H98" i="73" s="1"/>
  <c r="G46" i="23"/>
  <c r="G44" i="23" s="1"/>
  <c r="J25" i="42"/>
  <c r="I22" i="38"/>
  <c r="N32" i="54"/>
  <c r="O32" i="54" s="1"/>
  <c r="P32" i="54" s="1"/>
  <c r="Q32" i="54" s="1"/>
  <c r="F5" i="25"/>
  <c r="G5" i="25"/>
  <c r="E5" i="25"/>
  <c r="I5" i="25"/>
  <c r="J5" i="25" s="1"/>
  <c r="K5" i="25" s="1"/>
  <c r="L5" i="25" s="1"/>
  <c r="M5" i="25" s="1"/>
  <c r="N5" i="25" s="1"/>
  <c r="O5" i="25" s="1"/>
  <c r="P5" i="25" s="1"/>
  <c r="Q5" i="25" s="1"/>
  <c r="G67" i="64"/>
  <c r="P118" i="73"/>
  <c r="P126" i="73" s="1"/>
  <c r="P143" i="73"/>
  <c r="D22" i="56"/>
  <c r="D51" i="56"/>
  <c r="D24" i="56"/>
  <c r="I62" i="50"/>
  <c r="G23" i="38"/>
  <c r="G24" i="38" s="1"/>
  <c r="F23" i="47"/>
  <c r="F24" i="47" s="1"/>
  <c r="F25" i="47" s="1"/>
  <c r="Q22" i="23"/>
  <c r="O7" i="41"/>
  <c r="O31" i="63"/>
  <c r="O33" i="63" s="1"/>
  <c r="P27" i="67"/>
  <c r="P29" i="67" s="1"/>
  <c r="R33" i="62"/>
  <c r="J33" i="62"/>
  <c r="H27" i="67"/>
  <c r="H29" i="67" s="1"/>
  <c r="D28" i="56"/>
  <c r="I27" i="40"/>
  <c r="O48" i="26"/>
  <c r="O49" i="26" s="1"/>
  <c r="H13" i="67"/>
  <c r="H18" i="67" s="1"/>
  <c r="K18" i="67"/>
  <c r="D40" i="56"/>
  <c r="D35" i="74"/>
  <c r="I29" i="50"/>
  <c r="E28" i="40"/>
  <c r="F28" i="40" s="1"/>
  <c r="G28" i="40" s="1"/>
  <c r="E22" i="38"/>
  <c r="L25" i="38"/>
  <c r="I17" i="67"/>
  <c r="I18" i="67" s="1"/>
  <c r="D49" i="56"/>
  <c r="G27" i="18"/>
  <c r="G31" i="18"/>
  <c r="G18" i="18"/>
  <c r="G15" i="18"/>
  <c r="G16" i="18"/>
  <c r="D36" i="56"/>
  <c r="G20" i="18"/>
  <c r="D25" i="56"/>
  <c r="U46" i="23"/>
  <c r="F24" i="38"/>
  <c r="F25" i="38" s="1"/>
  <c r="L13" i="19"/>
  <c r="L20" i="19" s="1"/>
  <c r="J7" i="41"/>
  <c r="J31" i="63"/>
  <c r="J33" i="63" s="1"/>
  <c r="V20" i="23"/>
  <c r="V22" i="23"/>
  <c r="L61" i="50"/>
  <c r="M60" i="50"/>
  <c r="L21" i="40"/>
  <c r="L27" i="40" s="1"/>
  <c r="D26" i="21"/>
  <c r="P23" i="54"/>
  <c r="P25" i="54" s="1"/>
  <c r="N9" i="41"/>
  <c r="N11" i="41" s="1"/>
  <c r="N16" i="41" s="1"/>
  <c r="Q50" i="74"/>
  <c r="Q61" i="74" s="1"/>
  <c r="Q63" i="74" s="1"/>
  <c r="E35" i="18"/>
  <c r="D18" i="18"/>
  <c r="D9" i="18"/>
  <c r="D33" i="18"/>
  <c r="H33" i="18" s="1"/>
  <c r="F30" i="18"/>
  <c r="F36" i="18" s="1"/>
  <c r="D26" i="18"/>
  <c r="S62" i="50"/>
  <c r="G28" i="32"/>
  <c r="E22" i="42"/>
  <c r="E24" i="42" s="1"/>
  <c r="O25" i="54"/>
  <c r="J32" i="64"/>
  <c r="K67" i="64"/>
  <c r="F36" i="70"/>
  <c r="F39" i="70" s="1"/>
  <c r="F44" i="70" s="1"/>
  <c r="F46" i="70" s="1"/>
  <c r="D24" i="65"/>
  <c r="I63" i="74"/>
  <c r="I117" i="74" s="1"/>
  <c r="I36" i="25"/>
  <c r="I39" i="25" s="1"/>
  <c r="I44" i="25" s="1"/>
  <c r="I46" i="25" s="1"/>
  <c r="G27" i="50"/>
  <c r="S22" i="23"/>
  <c r="J47" i="23"/>
  <c r="G28" i="43"/>
  <c r="G29" i="43" s="1"/>
  <c r="H29" i="43" s="1"/>
  <c r="L25" i="19"/>
  <c r="Q32" i="64"/>
  <c r="N143" i="73"/>
  <c r="T22" i="23"/>
  <c r="I22" i="42"/>
  <c r="I24" i="42" s="1"/>
  <c r="J49" i="26"/>
  <c r="G36" i="29"/>
  <c r="G37" i="29" s="1"/>
  <c r="G40" i="29" s="1"/>
  <c r="G45" i="29" s="1"/>
  <c r="G47" i="29" s="1"/>
  <c r="N29" i="67"/>
  <c r="M118" i="74"/>
  <c r="N113" i="73"/>
  <c r="N116" i="73" s="1"/>
  <c r="N128" i="73" s="1"/>
  <c r="N138" i="73"/>
  <c r="N141" i="73" s="1"/>
  <c r="T23" i="23"/>
  <c r="F64" i="50"/>
  <c r="K20" i="23"/>
  <c r="T24" i="23"/>
  <c r="E28" i="32"/>
  <c r="J22" i="42"/>
  <c r="J24" i="42" s="1"/>
  <c r="R67" i="64"/>
  <c r="M123" i="73"/>
  <c r="H116" i="73"/>
  <c r="K36" i="25"/>
  <c r="K39" i="25" s="1"/>
  <c r="K44" i="25" s="1"/>
  <c r="K46" i="25" s="1"/>
  <c r="L48" i="23"/>
  <c r="W46" i="23"/>
  <c r="O62" i="50"/>
  <c r="P49" i="26"/>
  <c r="N24" i="54"/>
  <c r="N25" i="54" s="1"/>
  <c r="J23" i="48"/>
  <c r="J24" i="48" s="1"/>
  <c r="N31" i="74"/>
  <c r="G25" i="38"/>
  <c r="E22" i="68"/>
  <c r="E28" i="68" s="1"/>
  <c r="E29" i="68" s="1"/>
  <c r="F29" i="68" s="1"/>
  <c r="G29" i="68" s="1"/>
  <c r="H29" i="68" s="1"/>
  <c r="I29" i="68" s="1"/>
  <c r="Q26" i="74"/>
  <c r="Q31" i="74" s="1"/>
  <c r="N46" i="23"/>
  <c r="E12" i="18"/>
  <c r="E10" i="18" s="1"/>
  <c r="E21" i="18"/>
  <c r="E13" i="18"/>
  <c r="L25" i="48"/>
  <c r="O128" i="74"/>
  <c r="O144" i="74"/>
  <c r="S29" i="50"/>
  <c r="G50" i="32"/>
  <c r="P27" i="26"/>
  <c r="M35" i="25"/>
  <c r="G49" i="26"/>
  <c r="M20" i="23"/>
  <c r="V21" i="23"/>
  <c r="W44" i="23"/>
  <c r="O27" i="26"/>
  <c r="I31" i="38"/>
  <c r="J31" i="38" s="1"/>
  <c r="K31" i="38" s="1"/>
  <c r="L31" i="38" s="1"/>
  <c r="M31" i="38" s="1"/>
  <c r="E48" i="26"/>
  <c r="E49" i="26" s="1"/>
  <c r="K7" i="41"/>
  <c r="F21" i="18"/>
  <c r="F35" i="18"/>
  <c r="F18" i="18"/>
  <c r="F17" i="18" s="1"/>
  <c r="H12" i="65"/>
  <c r="H24" i="65" s="1"/>
  <c r="H22" i="48"/>
  <c r="H24" i="48" s="1"/>
  <c r="F36" i="25"/>
  <c r="F39" i="25" s="1"/>
  <c r="F44" i="25" s="1"/>
  <c r="F46" i="25" s="1"/>
  <c r="L22" i="43"/>
  <c r="L28" i="43" s="1"/>
  <c r="L128" i="74"/>
  <c r="J22" i="68"/>
  <c r="J28" i="68" s="1"/>
  <c r="F27" i="69"/>
  <c r="O118" i="74"/>
  <c r="O130" i="74" s="1"/>
  <c r="K118" i="74"/>
  <c r="K130" i="74" s="1"/>
  <c r="D13" i="18"/>
  <c r="L33" i="74"/>
  <c r="L35" i="74" s="1"/>
  <c r="F118" i="74"/>
  <c r="D16" i="18"/>
  <c r="H16" i="18" s="1"/>
  <c r="K25" i="19"/>
  <c r="N128" i="74"/>
  <c r="N130" i="74" s="1"/>
  <c r="O18" i="67"/>
  <c r="E33" i="74"/>
  <c r="D21" i="18"/>
  <c r="J27" i="26"/>
  <c r="M31" i="74"/>
  <c r="M33" i="74" s="1"/>
  <c r="M35" i="74" s="1"/>
  <c r="F48" i="23" l="1"/>
  <c r="F44" i="23"/>
  <c r="F47" i="23"/>
  <c r="F45" i="23"/>
  <c r="O9" i="41"/>
  <c r="O11" i="41" s="1"/>
  <c r="O16" i="41" s="1"/>
  <c r="O8" i="41"/>
  <c r="M93" i="73"/>
  <c r="M96" i="73" s="1"/>
  <c r="M98" i="73" s="1"/>
  <c r="M164" i="73"/>
  <c r="M167" i="73" s="1"/>
  <c r="M169" i="73" s="1"/>
  <c r="L31" i="50"/>
  <c r="L29" i="50"/>
  <c r="L27" i="50"/>
  <c r="H18" i="18"/>
  <c r="D17" i="18"/>
  <c r="H17" i="18" s="1"/>
  <c r="L144" i="73"/>
  <c r="L146" i="73" s="1"/>
  <c r="L171" i="73"/>
  <c r="L177" i="73"/>
  <c r="L175" i="73"/>
  <c r="E35" i="74"/>
  <c r="G20" i="23"/>
  <c r="D14" i="56"/>
  <c r="D11" i="56" s="1"/>
  <c r="D42" i="56"/>
  <c r="D15" i="73"/>
  <c r="F31" i="50"/>
  <c r="F28" i="50"/>
  <c r="F27" i="50"/>
  <c r="F29" i="50"/>
  <c r="F30" i="50"/>
  <c r="D33" i="15"/>
  <c r="E95" i="74"/>
  <c r="E98" i="74" s="1"/>
  <c r="E100" i="74" s="1"/>
  <c r="E166" i="74"/>
  <c r="E169" i="74" s="1"/>
  <c r="E171" i="74" s="1"/>
  <c r="O33" i="74"/>
  <c r="O35" i="74" s="1"/>
  <c r="N33" i="74"/>
  <c r="N35" i="74" s="1"/>
  <c r="J24" i="38"/>
  <c r="J25" i="38" s="1"/>
  <c r="F116" i="73"/>
  <c r="E11" i="56"/>
  <c r="E36" i="18"/>
  <c r="M130" i="74"/>
  <c r="L60" i="50"/>
  <c r="L63" i="50"/>
  <c r="I60" i="50"/>
  <c r="D20" i="56"/>
  <c r="G36" i="18"/>
  <c r="D12" i="15"/>
  <c r="F32" i="56"/>
  <c r="F27" i="56"/>
  <c r="F37" i="56"/>
  <c r="F34" i="56"/>
  <c r="F18" i="56"/>
  <c r="F46" i="56"/>
  <c r="F51" i="56"/>
  <c r="F30" i="56"/>
  <c r="F26" i="56"/>
  <c r="F28" i="56"/>
  <c r="F33" i="56"/>
  <c r="F54" i="56"/>
  <c r="F40" i="56"/>
  <c r="F48" i="56"/>
  <c r="F21" i="56"/>
  <c r="F20" i="56" s="1"/>
  <c r="F17" i="56"/>
  <c r="G8" i="56"/>
  <c r="F41" i="56"/>
  <c r="F16" i="73" s="1"/>
  <c r="F45" i="56"/>
  <c r="F10" i="56"/>
  <c r="F50" i="56"/>
  <c r="F49" i="56"/>
  <c r="F24" i="56"/>
  <c r="F36" i="56"/>
  <c r="F22" i="56"/>
  <c r="F53" i="56"/>
  <c r="F26" i="65" s="1"/>
  <c r="F16" i="56"/>
  <c r="F29" i="56"/>
  <c r="F25" i="56"/>
  <c r="F19" i="56"/>
  <c r="F13" i="56"/>
  <c r="F15" i="56"/>
  <c r="F14" i="56" s="1"/>
  <c r="F47" i="56"/>
  <c r="F44" i="56"/>
  <c r="H31" i="18"/>
  <c r="I118" i="74"/>
  <c r="I130" i="74" s="1"/>
  <c r="R48" i="23"/>
  <c r="R45" i="23"/>
  <c r="R44" i="23"/>
  <c r="T64" i="50"/>
  <c r="T60" i="50"/>
  <c r="T63" i="50"/>
  <c r="V47" i="23"/>
  <c r="V45" i="23"/>
  <c r="V44" i="23"/>
  <c r="W27" i="50"/>
  <c r="V29" i="50"/>
  <c r="J24" i="65"/>
  <c r="K24" i="65" s="1"/>
  <c r="E52" i="56"/>
  <c r="H20" i="18"/>
  <c r="H9" i="18"/>
  <c r="D173" i="74"/>
  <c r="D177" i="74" s="1"/>
  <c r="D146" i="74"/>
  <c r="D148" i="74" s="1"/>
  <c r="P8" i="41"/>
  <c r="P9" i="41" s="1"/>
  <c r="P11" i="41" s="1"/>
  <c r="Q31" i="73"/>
  <c r="F148" i="74"/>
  <c r="D29" i="50"/>
  <c r="T61" i="50"/>
  <c r="U27" i="50"/>
  <c r="H28" i="40"/>
  <c r="D35" i="56"/>
  <c r="H25" i="18"/>
  <c r="D29" i="15"/>
  <c r="H35" i="18"/>
  <c r="L146" i="74"/>
  <c r="L148" i="74" s="1"/>
  <c r="L173" i="74"/>
  <c r="I152" i="74"/>
  <c r="I150" i="74"/>
  <c r="L21" i="23"/>
  <c r="L24" i="23"/>
  <c r="L20" i="23"/>
  <c r="L23" i="23"/>
  <c r="F60" i="50"/>
  <c r="F63" i="50"/>
  <c r="F61" i="50"/>
  <c r="L22" i="23"/>
  <c r="D23" i="18"/>
  <c r="H24" i="18"/>
  <c r="H23" i="18" s="1"/>
  <c r="P164" i="73"/>
  <c r="P167" i="73" s="1"/>
  <c r="P169" i="73" s="1"/>
  <c r="P93" i="73"/>
  <c r="P96" i="73" s="1"/>
  <c r="P98" i="73" s="1"/>
  <c r="J29" i="68"/>
  <c r="V48" i="23"/>
  <c r="E164" i="73"/>
  <c r="E167" i="73" s="1"/>
  <c r="E169" i="73" s="1"/>
  <c r="E93" i="73"/>
  <c r="E96" i="73" s="1"/>
  <c r="E98" i="73" s="1"/>
  <c r="K152" i="74"/>
  <c r="K150" i="74"/>
  <c r="D8" i="41"/>
  <c r="D9" i="41"/>
  <c r="D11" i="41" s="1"/>
  <c r="D21" i="15"/>
  <c r="D16" i="73"/>
  <c r="D10" i="18"/>
  <c r="H10" i="18" s="1"/>
  <c r="H12" i="18"/>
  <c r="M173" i="74"/>
  <c r="M177" i="74" s="1"/>
  <c r="M179" i="74" s="1"/>
  <c r="M146" i="74"/>
  <c r="M148" i="74" s="1"/>
  <c r="I24" i="38"/>
  <c r="I25" i="38"/>
  <c r="O177" i="73"/>
  <c r="O175" i="73"/>
  <c r="J20" i="23"/>
  <c r="J23" i="23"/>
  <c r="J21" i="23"/>
  <c r="J24" i="23"/>
  <c r="D19" i="73"/>
  <c r="D50" i="15"/>
  <c r="D40" i="15"/>
  <c r="K177" i="73"/>
  <c r="K175" i="73"/>
  <c r="I28" i="40"/>
  <c r="J28" i="40" s="1"/>
  <c r="K28" i="40" s="1"/>
  <c r="L28" i="40" s="1"/>
  <c r="J12" i="65"/>
  <c r="E35" i="56"/>
  <c r="S27" i="50"/>
  <c r="R29" i="50"/>
  <c r="D31" i="56"/>
  <c r="H27" i="18"/>
  <c r="F146" i="74"/>
  <c r="F173" i="74"/>
  <c r="F177" i="74" s="1"/>
  <c r="F179" i="74" s="1"/>
  <c r="L29" i="43"/>
  <c r="M29" i="43" s="1"/>
  <c r="N29" i="43" s="1"/>
  <c r="J8" i="41"/>
  <c r="J9" i="41"/>
  <c r="J11" i="41" s="1"/>
  <c r="J16" i="41" s="1"/>
  <c r="E24" i="38"/>
  <c r="E25" i="38" s="1"/>
  <c r="F14" i="18"/>
  <c r="G120" i="73"/>
  <c r="G143" i="73"/>
  <c r="P95" i="74"/>
  <c r="P98" i="74" s="1"/>
  <c r="P100" i="74" s="1"/>
  <c r="P166" i="74"/>
  <c r="P169" i="74" s="1"/>
  <c r="P171" i="74" s="1"/>
  <c r="H34" i="18"/>
  <c r="U44" i="23"/>
  <c r="T46" i="23"/>
  <c r="E43" i="15"/>
  <c r="E44" i="15"/>
  <c r="E39" i="15"/>
  <c r="E51" i="15"/>
  <c r="E8" i="15"/>
  <c r="E11" i="73" s="1"/>
  <c r="E14" i="15"/>
  <c r="E20" i="15"/>
  <c r="E27" i="15"/>
  <c r="E46" i="15"/>
  <c r="E13" i="15"/>
  <c r="E12" i="15" s="1"/>
  <c r="E11" i="15"/>
  <c r="E49" i="15"/>
  <c r="E17" i="15"/>
  <c r="E24" i="15"/>
  <c r="E32" i="15"/>
  <c r="E42" i="15"/>
  <c r="E31" i="15"/>
  <c r="E35" i="15"/>
  <c r="E16" i="15"/>
  <c r="E22" i="15"/>
  <c r="E48" i="15"/>
  <c r="E15" i="15"/>
  <c r="E30" i="15"/>
  <c r="E29" i="15" s="1"/>
  <c r="E19" i="15"/>
  <c r="E23" i="15"/>
  <c r="E34" i="15"/>
  <c r="E33" i="15" s="1"/>
  <c r="E25" i="15"/>
  <c r="E26" i="15"/>
  <c r="E45" i="15"/>
  <c r="E28" i="15"/>
  <c r="E47" i="15"/>
  <c r="F6" i="15"/>
  <c r="E38" i="15"/>
  <c r="E40" i="15" s="1"/>
  <c r="E52" i="15"/>
  <c r="H21" i="18"/>
  <c r="J60" i="50"/>
  <c r="J63" i="50"/>
  <c r="J64" i="50"/>
  <c r="M9" i="41"/>
  <c r="M11" i="41" s="1"/>
  <c r="M16" i="41" s="1"/>
  <c r="M8" i="41"/>
  <c r="J61" i="50"/>
  <c r="K8" i="41"/>
  <c r="K9" i="41" s="1"/>
  <c r="K11" i="41" s="1"/>
  <c r="K16" i="41" s="1"/>
  <c r="L30" i="50"/>
  <c r="E17" i="18"/>
  <c r="E28" i="18"/>
  <c r="E15" i="73"/>
  <c r="E17" i="73" s="1"/>
  <c r="E42" i="56"/>
  <c r="G14" i="18"/>
  <c r="G28" i="18" s="1"/>
  <c r="G37" i="18" s="1"/>
  <c r="H30" i="18"/>
  <c r="D36" i="18"/>
  <c r="H36" i="18" s="1"/>
  <c r="D23" i="56"/>
  <c r="E20" i="56"/>
  <c r="V46" i="23"/>
  <c r="E8" i="41"/>
  <c r="E9" i="41"/>
  <c r="E11" i="41" s="1"/>
  <c r="K146" i="73"/>
  <c r="L47" i="23"/>
  <c r="L44" i="23"/>
  <c r="L45" i="23"/>
  <c r="F164" i="73"/>
  <c r="F167" i="73" s="1"/>
  <c r="F169" i="73" s="1"/>
  <c r="F93" i="73"/>
  <c r="F96" i="73" s="1"/>
  <c r="F98" i="73" s="1"/>
  <c r="O148" i="73"/>
  <c r="O150" i="73"/>
  <c r="M150" i="73"/>
  <c r="P143" i="74"/>
  <c r="P144" i="74"/>
  <c r="F8" i="41"/>
  <c r="F9" i="41"/>
  <c r="F11" i="41" s="1"/>
  <c r="H46" i="23"/>
  <c r="I44" i="23"/>
  <c r="P63" i="50"/>
  <c r="P60" i="50"/>
  <c r="P62" i="50"/>
  <c r="I27" i="50"/>
  <c r="H29" i="50"/>
  <c r="V62" i="50"/>
  <c r="J144" i="73"/>
  <c r="J146" i="73" s="1"/>
  <c r="J171" i="73"/>
  <c r="J175" i="73" s="1"/>
  <c r="S20" i="23"/>
  <c r="D14" i="41"/>
  <c r="D28" i="50"/>
  <c r="D27" i="50"/>
  <c r="D31" i="50"/>
  <c r="D18" i="15"/>
  <c r="D13" i="73" s="1"/>
  <c r="G166" i="74"/>
  <c r="G169" i="74" s="1"/>
  <c r="G171" i="74" s="1"/>
  <c r="G177" i="74" s="1"/>
  <c r="G179" i="74" s="1"/>
  <c r="G95" i="74"/>
  <c r="G98" i="74" s="1"/>
  <c r="G100" i="74" s="1"/>
  <c r="T62" i="50"/>
  <c r="F46" i="23"/>
  <c r="G150" i="74"/>
  <c r="G152" i="74"/>
  <c r="N171" i="73"/>
  <c r="N144" i="73"/>
  <c r="N146" i="73" s="1"/>
  <c r="F23" i="18"/>
  <c r="D14" i="18"/>
  <c r="H15" i="18"/>
  <c r="H14" i="18" s="1"/>
  <c r="J25" i="48"/>
  <c r="D26" i="65"/>
  <c r="I20" i="23"/>
  <c r="H22" i="23"/>
  <c r="L177" i="74"/>
  <c r="L179" i="74" s="1"/>
  <c r="N26" i="54"/>
  <c r="P146" i="73"/>
  <c r="J22" i="23"/>
  <c r="K29" i="68"/>
  <c r="L29" i="68" s="1"/>
  <c r="M29" i="68" s="1"/>
  <c r="N29" i="68" s="1"/>
  <c r="O29" i="68" s="1"/>
  <c r="P29" i="68" s="1"/>
  <c r="L46" i="23"/>
  <c r="O20" i="23"/>
  <c r="N22" i="23"/>
  <c r="P128" i="73"/>
  <c r="F10" i="18"/>
  <c r="F28" i="18" s="1"/>
  <c r="F37" i="18" s="1"/>
  <c r="F130" i="74"/>
  <c r="F132" i="74" s="1"/>
  <c r="G132" i="74" s="1"/>
  <c r="H132" i="74" s="1"/>
  <c r="I132" i="74" s="1"/>
  <c r="J132" i="74" s="1"/>
  <c r="K132" i="74" s="1"/>
  <c r="L132" i="74" s="1"/>
  <c r="M132" i="74" s="1"/>
  <c r="N132" i="74" s="1"/>
  <c r="O132" i="74" s="1"/>
  <c r="P132" i="74" s="1"/>
  <c r="W60" i="50"/>
  <c r="E143" i="74"/>
  <c r="E144" i="74" s="1"/>
  <c r="G17" i="18"/>
  <c r="H173" i="74"/>
  <c r="H177" i="74" s="1"/>
  <c r="H179" i="74" s="1"/>
  <c r="H146" i="74"/>
  <c r="H148" i="74" s="1"/>
  <c r="O60" i="50"/>
  <c r="N62" i="50"/>
  <c r="G93" i="73"/>
  <c r="G96" i="73" s="1"/>
  <c r="G98" i="73" s="1"/>
  <c r="G164" i="73"/>
  <c r="G167" i="73" s="1"/>
  <c r="G169" i="73" s="1"/>
  <c r="I95" i="74"/>
  <c r="I98" i="74" s="1"/>
  <c r="I100" i="74" s="1"/>
  <c r="I166" i="74"/>
  <c r="I169" i="74" s="1"/>
  <c r="I171" i="74" s="1"/>
  <c r="I177" i="74" s="1"/>
  <c r="I179" i="74" s="1"/>
  <c r="H26" i="18"/>
  <c r="S60" i="50"/>
  <c r="I29" i="43"/>
  <c r="J29" i="43" s="1"/>
  <c r="K29" i="43" s="1"/>
  <c r="P61" i="50"/>
  <c r="D23" i="23"/>
  <c r="D20" i="23"/>
  <c r="D24" i="23"/>
  <c r="D21" i="23"/>
  <c r="D45" i="23"/>
  <c r="D44" i="23"/>
  <c r="D48" i="23"/>
  <c r="D47" i="23"/>
  <c r="D11" i="73"/>
  <c r="Q20" i="23"/>
  <c r="P22" i="23" s="1"/>
  <c r="M150" i="74" l="1"/>
  <c r="M152" i="74"/>
  <c r="N150" i="73"/>
  <c r="N148" i="73"/>
  <c r="N175" i="73"/>
  <c r="N177" i="73"/>
  <c r="J177" i="73"/>
  <c r="E14" i="41"/>
  <c r="H27" i="50"/>
  <c r="H28" i="50"/>
  <c r="H31" i="50"/>
  <c r="H30" i="50"/>
  <c r="D14" i="73"/>
  <c r="N60" i="50"/>
  <c r="N63" i="50"/>
  <c r="N61" i="50"/>
  <c r="N64" i="50"/>
  <c r="P150" i="73"/>
  <c r="P148" i="73"/>
  <c r="D152" i="74"/>
  <c r="D150" i="74"/>
  <c r="F20" i="23"/>
  <c r="F21" i="23"/>
  <c r="F23" i="23"/>
  <c r="F24" i="23"/>
  <c r="F52" i="56"/>
  <c r="F42" i="56"/>
  <c r="F15" i="73"/>
  <c r="F17" i="73" s="1"/>
  <c r="H48" i="23"/>
  <c r="H44" i="23"/>
  <c r="H47" i="23"/>
  <c r="H45" i="23"/>
  <c r="E18" i="15"/>
  <c r="E13" i="73" s="1"/>
  <c r="D179" i="74"/>
  <c r="F35" i="56"/>
  <c r="F22" i="23"/>
  <c r="R60" i="50"/>
  <c r="R63" i="50"/>
  <c r="R61" i="50"/>
  <c r="R64" i="50"/>
  <c r="H60" i="50"/>
  <c r="H61" i="50"/>
  <c r="H63" i="50"/>
  <c r="H64" i="50"/>
  <c r="V31" i="50"/>
  <c r="V27" i="50"/>
  <c r="V28" i="50"/>
  <c r="V30" i="50"/>
  <c r="R62" i="50"/>
  <c r="K150" i="73"/>
  <c r="K148" i="73"/>
  <c r="M177" i="73"/>
  <c r="M175" i="73"/>
  <c r="L152" i="74"/>
  <c r="L150" i="74"/>
  <c r="H24" i="23"/>
  <c r="H20" i="23"/>
  <c r="H21" i="23"/>
  <c r="H23" i="23"/>
  <c r="H28" i="18"/>
  <c r="N146" i="74"/>
  <c r="N148" i="74" s="1"/>
  <c r="N173" i="74"/>
  <c r="N177" i="74" s="1"/>
  <c r="N179" i="74" s="1"/>
  <c r="Q33" i="74"/>
  <c r="T27" i="50"/>
  <c r="T28" i="50"/>
  <c r="T30" i="50"/>
  <c r="T31" i="50"/>
  <c r="T29" i="50"/>
  <c r="D16" i="41"/>
  <c r="D28" i="18"/>
  <c r="D37" i="18" s="1"/>
  <c r="F31" i="56"/>
  <c r="O173" i="74"/>
  <c r="O177" i="74" s="1"/>
  <c r="O179" i="74" s="1"/>
  <c r="O146" i="74"/>
  <c r="O148" i="74" s="1"/>
  <c r="E146" i="74"/>
  <c r="E148" i="74" s="1"/>
  <c r="E152" i="74" s="1"/>
  <c r="E173" i="74"/>
  <c r="H62" i="50"/>
  <c r="F42" i="15"/>
  <c r="F22" i="15"/>
  <c r="F21" i="15" s="1"/>
  <c r="F28" i="15"/>
  <c r="F51" i="15"/>
  <c r="G6" i="15"/>
  <c r="F35" i="15"/>
  <c r="F8" i="15"/>
  <c r="F15" i="15"/>
  <c r="F13" i="15"/>
  <c r="F12" i="15" s="1"/>
  <c r="F25" i="15"/>
  <c r="F48" i="15"/>
  <c r="F43" i="15"/>
  <c r="F31" i="15"/>
  <c r="F26" i="15"/>
  <c r="F20" i="15"/>
  <c r="F47" i="15"/>
  <c r="F49" i="15"/>
  <c r="F23" i="15"/>
  <c r="F45" i="15"/>
  <c r="F14" i="15"/>
  <c r="F38" i="15"/>
  <c r="F17" i="15"/>
  <c r="F34" i="15"/>
  <c r="F24" i="15"/>
  <c r="F27" i="15"/>
  <c r="F16" i="15"/>
  <c r="F32" i="15"/>
  <c r="F46" i="15"/>
  <c r="F11" i="15"/>
  <c r="F30" i="15"/>
  <c r="F29" i="15" s="1"/>
  <c r="F19" i="15"/>
  <c r="F44" i="15"/>
  <c r="F39" i="15"/>
  <c r="F52" i="15"/>
  <c r="F150" i="74"/>
  <c r="F152" i="74"/>
  <c r="D17" i="73"/>
  <c r="D18" i="73" s="1"/>
  <c r="H152" i="74"/>
  <c r="H150" i="74"/>
  <c r="E150" i="74"/>
  <c r="V60" i="50"/>
  <c r="V61" i="50"/>
  <c r="V63" i="50"/>
  <c r="V64" i="50"/>
  <c r="E177" i="74"/>
  <c r="E179" i="74" s="1"/>
  <c r="P150" i="74"/>
  <c r="P152" i="74"/>
  <c r="T45" i="23"/>
  <c r="T44" i="23"/>
  <c r="T47" i="23"/>
  <c r="T48" i="23"/>
  <c r="F11" i="56"/>
  <c r="E37" i="18"/>
  <c r="R27" i="50"/>
  <c r="R30" i="50"/>
  <c r="R28" i="50"/>
  <c r="R31" i="50"/>
  <c r="D38" i="56"/>
  <c r="D55" i="56" s="1"/>
  <c r="G16" i="56"/>
  <c r="G25" i="56"/>
  <c r="G17" i="56"/>
  <c r="G50" i="56"/>
  <c r="G29" i="56"/>
  <c r="G40" i="56"/>
  <c r="G30" i="56"/>
  <c r="G53" i="56"/>
  <c r="G26" i="65" s="1"/>
  <c r="G47" i="56"/>
  <c r="G32" i="56"/>
  <c r="G41" i="56"/>
  <c r="G10" i="56"/>
  <c r="G26" i="56"/>
  <c r="G54" i="56"/>
  <c r="G27" i="56"/>
  <c r="G51" i="56"/>
  <c r="G22" i="56"/>
  <c r="G46" i="56"/>
  <c r="G45" i="56"/>
  <c r="G37" i="56"/>
  <c r="G21" i="56"/>
  <c r="G20" i="56" s="1"/>
  <c r="G48" i="56"/>
  <c r="G24" i="56"/>
  <c r="G23" i="56" s="1"/>
  <c r="G13" i="56"/>
  <c r="G44" i="56"/>
  <c r="G28" i="56"/>
  <c r="G49" i="56"/>
  <c r="G34" i="56"/>
  <c r="G18" i="56"/>
  <c r="H8" i="56"/>
  <c r="G33" i="56"/>
  <c r="G15" i="56"/>
  <c r="G36" i="56"/>
  <c r="G19" i="56"/>
  <c r="D36" i="15"/>
  <c r="D12" i="41" s="1"/>
  <c r="N20" i="23"/>
  <c r="N21" i="23"/>
  <c r="N23" i="23"/>
  <c r="N24" i="23"/>
  <c r="P24" i="23"/>
  <c r="P20" i="23"/>
  <c r="P21" i="23"/>
  <c r="P23" i="23"/>
  <c r="J148" i="73"/>
  <c r="J150" i="73"/>
  <c r="E9" i="15"/>
  <c r="E12" i="73" s="1"/>
  <c r="E14" i="73" s="1"/>
  <c r="E18" i="73" s="1"/>
  <c r="F23" i="56"/>
  <c r="E21" i="15"/>
  <c r="R21" i="23"/>
  <c r="R20" i="23"/>
  <c r="R23" i="23"/>
  <c r="R24" i="23"/>
  <c r="H13" i="18"/>
  <c r="R22" i="23"/>
  <c r="E19" i="73"/>
  <c r="E50" i="15"/>
  <c r="E38" i="56"/>
  <c r="E55" i="56" s="1"/>
  <c r="L148" i="73"/>
  <c r="L150" i="73"/>
  <c r="E121" i="73" l="1"/>
  <c r="E126" i="73" s="1"/>
  <c r="E128" i="73" s="1"/>
  <c r="E33" i="73"/>
  <c r="F14" i="41"/>
  <c r="F18" i="15"/>
  <c r="F9" i="15"/>
  <c r="F12" i="73" s="1"/>
  <c r="D53" i="15"/>
  <c r="D25" i="65" s="1"/>
  <c r="F11" i="73"/>
  <c r="G35" i="56"/>
  <c r="F38" i="56"/>
  <c r="F55" i="56" s="1"/>
  <c r="O150" i="74"/>
  <c r="O152" i="74"/>
  <c r="H37" i="18"/>
  <c r="E36" i="15"/>
  <c r="G16" i="73"/>
  <c r="I183" i="74"/>
  <c r="G14" i="56"/>
  <c r="G11" i="56" s="1"/>
  <c r="G23" i="15"/>
  <c r="G11" i="15"/>
  <c r="G35" i="15"/>
  <c r="G25" i="15"/>
  <c r="G49" i="15"/>
  <c r="G16" i="15"/>
  <c r="G43" i="15"/>
  <c r="G45" i="15"/>
  <c r="G15" i="15"/>
  <c r="G17" i="15"/>
  <c r="G26" i="15"/>
  <c r="G42" i="15"/>
  <c r="G28" i="15"/>
  <c r="G34" i="15"/>
  <c r="G30" i="15"/>
  <c r="G29" i="15" s="1"/>
  <c r="G39" i="15"/>
  <c r="G31" i="15"/>
  <c r="G22" i="15"/>
  <c r="G51" i="15"/>
  <c r="G14" i="15"/>
  <c r="G44" i="15"/>
  <c r="G19" i="15"/>
  <c r="G46" i="15"/>
  <c r="G52" i="15"/>
  <c r="G13" i="15"/>
  <c r="G27" i="15"/>
  <c r="G47" i="15"/>
  <c r="H6" i="15"/>
  <c r="G20" i="15"/>
  <c r="G38" i="15"/>
  <c r="G40" i="15" s="1"/>
  <c r="G48" i="15"/>
  <c r="G8" i="15"/>
  <c r="G11" i="73" s="1"/>
  <c r="G32" i="15"/>
  <c r="G24" i="15"/>
  <c r="I8" i="56"/>
  <c r="H15" i="56"/>
  <c r="H44" i="56"/>
  <c r="H22" i="56"/>
  <c r="H17" i="56"/>
  <c r="H47" i="56"/>
  <c r="H53" i="56"/>
  <c r="H19" i="56"/>
  <c r="H32" i="56"/>
  <c r="H51" i="56"/>
  <c r="H13" i="56"/>
  <c r="H21" i="56"/>
  <c r="H20" i="56" s="1"/>
  <c r="H16" i="56"/>
  <c r="H36" i="56"/>
  <c r="H35" i="56" s="1"/>
  <c r="H29" i="56"/>
  <c r="H24" i="56"/>
  <c r="H27" i="56"/>
  <c r="H49" i="56"/>
  <c r="H10" i="56"/>
  <c r="H28" i="56"/>
  <c r="H18" i="56"/>
  <c r="H50" i="56"/>
  <c r="H37" i="56"/>
  <c r="H48" i="56"/>
  <c r="H46" i="56"/>
  <c r="H26" i="56"/>
  <c r="H45" i="56"/>
  <c r="H34" i="56"/>
  <c r="H40" i="56"/>
  <c r="H54" i="56"/>
  <c r="H33" i="56"/>
  <c r="H41" i="56"/>
  <c r="H16" i="73" s="1"/>
  <c r="H25" i="56"/>
  <c r="H30" i="56"/>
  <c r="G31" i="56"/>
  <c r="F33" i="15"/>
  <c r="F36" i="15" s="1"/>
  <c r="F12" i="41" s="1"/>
  <c r="F16" i="41" s="1"/>
  <c r="F40" i="15"/>
  <c r="F19" i="73"/>
  <c r="F50" i="15"/>
  <c r="Q35" i="74"/>
  <c r="P174" i="74"/>
  <c r="P177" i="74" s="1"/>
  <c r="P179" i="74" s="1"/>
  <c r="G42" i="56"/>
  <c r="G15" i="73"/>
  <c r="N150" i="74"/>
  <c r="I158" i="74" s="1"/>
  <c r="N152" i="74"/>
  <c r="F158" i="74" s="1"/>
  <c r="G52" i="56"/>
  <c r="D121" i="73"/>
  <c r="D126" i="73" s="1"/>
  <c r="D128" i="73" s="1"/>
  <c r="D130" i="73" s="1"/>
  <c r="E130" i="73" s="1"/>
  <c r="D33" i="73"/>
  <c r="J46" i="56" l="1"/>
  <c r="J25" i="56"/>
  <c r="H23" i="56"/>
  <c r="G17" i="73"/>
  <c r="H42" i="56"/>
  <c r="H15" i="73"/>
  <c r="H17" i="73" s="1"/>
  <c r="H31" i="56"/>
  <c r="G14" i="41"/>
  <c r="F13" i="73"/>
  <c r="F14" i="73"/>
  <c r="F18" i="73" s="1"/>
  <c r="G38" i="56"/>
  <c r="G55" i="56" s="1"/>
  <c r="G21" i="15"/>
  <c r="J24" i="56"/>
  <c r="H14" i="56"/>
  <c r="H11" i="56" s="1"/>
  <c r="G12" i="15"/>
  <c r="G9" i="15" s="1"/>
  <c r="G12" i="73" s="1"/>
  <c r="G18" i="15"/>
  <c r="F53" i="15"/>
  <c r="F25" i="65" s="1"/>
  <c r="H52" i="56"/>
  <c r="I33" i="56"/>
  <c r="J33" i="56" s="1"/>
  <c r="I46" i="56"/>
  <c r="I44" i="56"/>
  <c r="I37" i="56"/>
  <c r="J37" i="56" s="1"/>
  <c r="I22" i="56"/>
  <c r="J22" i="56" s="1"/>
  <c r="I51" i="56"/>
  <c r="J51" i="56" s="1"/>
  <c r="I26" i="56"/>
  <c r="J26" i="56" s="1"/>
  <c r="I24" i="56"/>
  <c r="I41" i="56"/>
  <c r="I16" i="73" s="1"/>
  <c r="Q16" i="73" s="1"/>
  <c r="I48" i="56"/>
  <c r="J48" i="56" s="1"/>
  <c r="I17" i="56"/>
  <c r="J17" i="56" s="1"/>
  <c r="I53" i="56"/>
  <c r="I26" i="65" s="1"/>
  <c r="I16" i="56"/>
  <c r="J16" i="56" s="1"/>
  <c r="I15" i="56"/>
  <c r="I54" i="56"/>
  <c r="I34" i="56"/>
  <c r="J34" i="56" s="1"/>
  <c r="I47" i="56"/>
  <c r="J47" i="56" s="1"/>
  <c r="I49" i="56"/>
  <c r="J49" i="56" s="1"/>
  <c r="I13" i="56"/>
  <c r="I19" i="56"/>
  <c r="I36" i="56"/>
  <c r="I25" i="56"/>
  <c r="I10" i="56"/>
  <c r="J10" i="56" s="1"/>
  <c r="I21" i="56"/>
  <c r="I18" i="56"/>
  <c r="J18" i="56" s="1"/>
  <c r="I45" i="56"/>
  <c r="J45" i="56" s="1"/>
  <c r="I32" i="56"/>
  <c r="I27" i="56"/>
  <c r="J27" i="56" s="1"/>
  <c r="I28" i="56"/>
  <c r="I50" i="56"/>
  <c r="J50" i="56" s="1"/>
  <c r="I29" i="56"/>
  <c r="J29" i="56" s="1"/>
  <c r="I40" i="56"/>
  <c r="I30" i="56"/>
  <c r="J30" i="56" s="1"/>
  <c r="J41" i="56"/>
  <c r="G50" i="15"/>
  <c r="G19" i="73"/>
  <c r="H35" i="15"/>
  <c r="I6" i="15"/>
  <c r="H52" i="15"/>
  <c r="H28" i="15"/>
  <c r="H42" i="15"/>
  <c r="H11" i="15"/>
  <c r="H22" i="15"/>
  <c r="H14" i="15"/>
  <c r="H26" i="15"/>
  <c r="H13" i="15"/>
  <c r="H48" i="15"/>
  <c r="H39" i="15"/>
  <c r="H30" i="15"/>
  <c r="H24" i="15"/>
  <c r="H32" i="15"/>
  <c r="H49" i="15"/>
  <c r="H46" i="15"/>
  <c r="H23" i="15"/>
  <c r="H16" i="15"/>
  <c r="H15" i="15"/>
  <c r="H31" i="15"/>
  <c r="H51" i="15"/>
  <c r="H27" i="15"/>
  <c r="H45" i="15"/>
  <c r="H38" i="15"/>
  <c r="H8" i="15"/>
  <c r="H11" i="73" s="1"/>
  <c r="H44" i="15"/>
  <c r="H47" i="15"/>
  <c r="H43" i="15"/>
  <c r="H34" i="15"/>
  <c r="H33" i="15" s="1"/>
  <c r="H25" i="15"/>
  <c r="H19" i="15"/>
  <c r="H20" i="15"/>
  <c r="H17" i="15"/>
  <c r="J19" i="56"/>
  <c r="H26" i="65"/>
  <c r="J26" i="65" s="1"/>
  <c r="J53" i="56"/>
  <c r="J28" i="56"/>
  <c r="F183" i="74"/>
  <c r="F157" i="74"/>
  <c r="G33" i="15"/>
  <c r="E12" i="41"/>
  <c r="E16" i="41" s="1"/>
  <c r="E53" i="15"/>
  <c r="E25" i="65" s="1"/>
  <c r="J157" i="74"/>
  <c r="J44" i="56"/>
  <c r="J36" i="56"/>
  <c r="J35" i="56" s="1"/>
  <c r="D171" i="73"/>
  <c r="D144" i="73"/>
  <c r="D146" i="73" s="1"/>
  <c r="E171" i="73"/>
  <c r="E144" i="73"/>
  <c r="E146" i="73" s="1"/>
  <c r="H38" i="56" l="1"/>
  <c r="H55" i="56" s="1"/>
  <c r="D150" i="73"/>
  <c r="D148" i="73"/>
  <c r="I31" i="56"/>
  <c r="J32" i="56"/>
  <c r="J31" i="56" s="1"/>
  <c r="H9" i="15"/>
  <c r="H12" i="73" s="1"/>
  <c r="I52" i="56"/>
  <c r="F33" i="73"/>
  <c r="F121" i="73"/>
  <c r="F126" i="73" s="1"/>
  <c r="F128" i="73" s="1"/>
  <c r="F130" i="73" s="1"/>
  <c r="I14" i="56"/>
  <c r="I11" i="56" s="1"/>
  <c r="J15" i="56"/>
  <c r="J14" i="56" s="1"/>
  <c r="E177" i="73"/>
  <c r="E175" i="73"/>
  <c r="H12" i="15"/>
  <c r="H21" i="15"/>
  <c r="I20" i="56"/>
  <c r="I35" i="56"/>
  <c r="J54" i="56"/>
  <c r="H18" i="15"/>
  <c r="H40" i="15"/>
  <c r="I24" i="15"/>
  <c r="J24" i="15" s="1"/>
  <c r="I49" i="15"/>
  <c r="J49" i="15" s="1"/>
  <c r="I48" i="15"/>
  <c r="J48" i="15" s="1"/>
  <c r="I38" i="15"/>
  <c r="I42" i="15"/>
  <c r="I32" i="15"/>
  <c r="J32" i="15" s="1"/>
  <c r="I34" i="15"/>
  <c r="I33" i="15" s="1"/>
  <c r="I27" i="15"/>
  <c r="J27" i="15" s="1"/>
  <c r="I47" i="15"/>
  <c r="J47" i="15" s="1"/>
  <c r="I30" i="15"/>
  <c r="I23" i="15"/>
  <c r="J23" i="15" s="1"/>
  <c r="I20" i="15"/>
  <c r="I11" i="15"/>
  <c r="I52" i="15"/>
  <c r="I28" i="15"/>
  <c r="J28" i="15" s="1"/>
  <c r="I16" i="15"/>
  <c r="J16" i="15" s="1"/>
  <c r="I44" i="15"/>
  <c r="J44" i="15" s="1"/>
  <c r="I35" i="15"/>
  <c r="J35" i="15" s="1"/>
  <c r="I19" i="15"/>
  <c r="I18" i="15" s="1"/>
  <c r="I51" i="15"/>
  <c r="J51" i="15" s="1"/>
  <c r="I46" i="15"/>
  <c r="J46" i="15" s="1"/>
  <c r="I15" i="15"/>
  <c r="J15" i="15" s="1"/>
  <c r="I31" i="15"/>
  <c r="J31" i="15" s="1"/>
  <c r="I43" i="15"/>
  <c r="J43" i="15" s="1"/>
  <c r="I14" i="15"/>
  <c r="J14" i="15" s="1"/>
  <c r="I45" i="15"/>
  <c r="J45" i="15" s="1"/>
  <c r="I22" i="15"/>
  <c r="I21" i="15" s="1"/>
  <c r="I25" i="15"/>
  <c r="J25" i="15" s="1"/>
  <c r="I17" i="15"/>
  <c r="J17" i="15" s="1"/>
  <c r="I13" i="15"/>
  <c r="I39" i="15"/>
  <c r="J39" i="15" s="1"/>
  <c r="I26" i="15"/>
  <c r="J26" i="15" s="1"/>
  <c r="I8" i="15"/>
  <c r="J13" i="56"/>
  <c r="E150" i="73"/>
  <c r="E148" i="73"/>
  <c r="I42" i="56"/>
  <c r="I15" i="73"/>
  <c r="J40" i="56"/>
  <c r="J42" i="56" s="1"/>
  <c r="H29" i="15"/>
  <c r="H36" i="15" s="1"/>
  <c r="J30" i="15"/>
  <c r="J23" i="56"/>
  <c r="D175" i="73"/>
  <c r="D177" i="73"/>
  <c r="I23" i="56"/>
  <c r="J52" i="56"/>
  <c r="J20" i="15"/>
  <c r="H50" i="15"/>
  <c r="H19" i="73"/>
  <c r="H14" i="41"/>
  <c r="P15" i="41" s="1"/>
  <c r="P16" i="41" s="1"/>
  <c r="G36" i="15"/>
  <c r="G12" i="41" s="1"/>
  <c r="G16" i="41" s="1"/>
  <c r="J21" i="56"/>
  <c r="J20" i="56" s="1"/>
  <c r="G13" i="73"/>
  <c r="J19" i="15"/>
  <c r="J18" i="15" s="1"/>
  <c r="H12" i="41" l="1"/>
  <c r="H16" i="41" s="1"/>
  <c r="H53" i="15"/>
  <c r="H25" i="65" s="1"/>
  <c r="I40" i="15"/>
  <c r="J38" i="15"/>
  <c r="J40" i="15" s="1"/>
  <c r="I17" i="73"/>
  <c r="Q15" i="73"/>
  <c r="Q17" i="73" s="1"/>
  <c r="J11" i="56"/>
  <c r="J38" i="56" s="1"/>
  <c r="J55" i="56" s="1"/>
  <c r="I38" i="56"/>
  <c r="I55" i="56" s="1"/>
  <c r="I11" i="73"/>
  <c r="J8" i="15"/>
  <c r="I9" i="15"/>
  <c r="I12" i="73" s="1"/>
  <c r="Q12" i="73" s="1"/>
  <c r="J11" i="15"/>
  <c r="G53" i="15"/>
  <c r="G25" i="65" s="1"/>
  <c r="I19" i="73"/>
  <c r="Q19" i="73" s="1"/>
  <c r="I50" i="15"/>
  <c r="J42" i="15"/>
  <c r="J50" i="15" s="1"/>
  <c r="J22" i="15"/>
  <c r="J21" i="15" s="1"/>
  <c r="G14" i="73"/>
  <c r="G18" i="73" s="1"/>
  <c r="F171" i="73"/>
  <c r="F144" i="73"/>
  <c r="F146" i="73" s="1"/>
  <c r="I13" i="73"/>
  <c r="Q13" i="73" s="1"/>
  <c r="H14" i="73"/>
  <c r="H18" i="73" s="1"/>
  <c r="I14" i="41"/>
  <c r="J52" i="15"/>
  <c r="I12" i="15"/>
  <c r="J13" i="15"/>
  <c r="J12" i="15" s="1"/>
  <c r="I29" i="15"/>
  <c r="J29" i="15"/>
  <c r="J34" i="15"/>
  <c r="J33" i="15" s="1"/>
  <c r="H13" i="73"/>
  <c r="F177" i="73" l="1"/>
  <c r="F175" i="73"/>
  <c r="H121" i="73"/>
  <c r="H126" i="73" s="1"/>
  <c r="H128" i="73" s="1"/>
  <c r="H33" i="73"/>
  <c r="I14" i="73"/>
  <c r="I18" i="73" s="1"/>
  <c r="Q11" i="73"/>
  <c r="Q14" i="73" s="1"/>
  <c r="Q18" i="73" s="1"/>
  <c r="F148" i="73"/>
  <c r="F150" i="73"/>
  <c r="G121" i="73"/>
  <c r="G126" i="73" s="1"/>
  <c r="G128" i="73" s="1"/>
  <c r="G130" i="73" s="1"/>
  <c r="H130" i="73" s="1"/>
  <c r="G33" i="73"/>
  <c r="I36" i="15"/>
  <c r="I12" i="41" s="1"/>
  <c r="I16" i="41" s="1"/>
  <c r="J9" i="15"/>
  <c r="J36" i="15" s="1"/>
  <c r="P41" i="34" l="1"/>
  <c r="J53" i="15"/>
  <c r="P39" i="34" s="1"/>
  <c r="P172" i="73"/>
  <c r="Q33" i="73"/>
  <c r="J121" i="73"/>
  <c r="J126" i="73" s="1"/>
  <c r="J128" i="73" s="1"/>
  <c r="I121" i="73"/>
  <c r="I126" i="73" s="1"/>
  <c r="I128" i="73" s="1"/>
  <c r="I130" i="73" s="1"/>
  <c r="J130" i="73" s="1"/>
  <c r="K130" i="73" s="1"/>
  <c r="L130" i="73" s="1"/>
  <c r="M130" i="73" s="1"/>
  <c r="N130" i="73" s="1"/>
  <c r="O130" i="73" s="1"/>
  <c r="P130" i="73" s="1"/>
  <c r="I33" i="73"/>
  <c r="P18" i="41"/>
  <c r="D21" i="41"/>
  <c r="D20" i="41"/>
  <c r="H171" i="73"/>
  <c r="H144" i="73"/>
  <c r="H146" i="73" s="1"/>
  <c r="G144" i="73"/>
  <c r="G146" i="73" s="1"/>
  <c r="G171" i="73"/>
  <c r="D19" i="41"/>
  <c r="I53" i="15"/>
  <c r="I25" i="65" s="1"/>
  <c r="J25" i="65" s="1"/>
  <c r="H150" i="73" l="1"/>
  <c r="H148" i="73"/>
  <c r="G175" i="73"/>
  <c r="G177" i="73"/>
  <c r="G150" i="73"/>
  <c r="G148" i="73"/>
  <c r="H177" i="73"/>
  <c r="H175" i="73"/>
  <c r="I171" i="73"/>
  <c r="I144" i="73"/>
  <c r="I146" i="73" s="1"/>
  <c r="P175" i="73"/>
  <c r="P177" i="73"/>
  <c r="I148" i="73" l="1"/>
  <c r="I150" i="73"/>
  <c r="I177" i="73"/>
  <c r="I175" i="73"/>
  <c r="J155" i="73"/>
  <c r="F155" i="73"/>
  <c r="F156" i="73"/>
  <c r="I156" i="73"/>
  <c r="F182" i="73"/>
  <c r="I182" i="73"/>
  <c r="F181" i="73"/>
  <c r="I181" i="7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Florindo</author>
  </authors>
  <commentList>
    <comment ref="AE25" authorId="0" shapeId="0" xr:uid="{00000000-0006-0000-0200-000001000000}">
      <text>
        <r>
          <rPr>
            <b/>
            <sz val="8"/>
            <color indexed="81"/>
            <rFont val="Tahoma"/>
            <family val="2"/>
          </rPr>
          <t xml:space="preserve">Caso exista, endereço de correio electrónico institucional da empresa.
</t>
        </r>
      </text>
    </comment>
    <comment ref="AE27" authorId="0" shapeId="0" xr:uid="{00000000-0006-0000-0200-000002000000}">
      <text>
        <r>
          <rPr>
            <b/>
            <sz val="8"/>
            <color indexed="81"/>
            <rFont val="Tahoma"/>
            <family val="2"/>
          </rPr>
          <t xml:space="preserve">Caso exista, indicação de site da empresa na Internet.
</t>
        </r>
      </text>
    </comment>
    <comment ref="AS31" authorId="0" shapeId="0" xr:uid="{00000000-0006-0000-0200-000003000000}">
      <text>
        <r>
          <rPr>
            <b/>
            <sz val="8"/>
            <color indexed="81"/>
            <rFont val="Tahoma"/>
            <family val="2"/>
          </rPr>
          <t xml:space="preserve">Esta célula é preenchida automaticamente, por diferença face ao Capital Social Nacional.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icep</author>
  </authors>
  <commentList>
    <comment ref="F5" authorId="0" shapeId="0" xr:uid="{00000000-0006-0000-1400-000001000000}">
      <text>
        <r>
          <rPr>
            <b/>
            <sz val="8"/>
            <color indexed="81"/>
            <rFont val="Tahoma"/>
            <family val="2"/>
          </rPr>
          <t>Em Contos/Euros</t>
        </r>
      </text>
    </comment>
    <comment ref="F6" authorId="0" shapeId="0" xr:uid="{00000000-0006-0000-1400-000002000000}">
      <text>
        <r>
          <rPr>
            <b/>
            <sz val="8"/>
            <color indexed="81"/>
            <rFont val="Tahoma"/>
            <family val="2"/>
          </rPr>
          <t>Anos</t>
        </r>
      </text>
    </comment>
    <comment ref="F7" authorId="0" shapeId="0" xr:uid="{00000000-0006-0000-1400-000003000000}">
      <text>
        <r>
          <rPr>
            <b/>
            <sz val="8"/>
            <color indexed="81"/>
            <rFont val="Tahoma"/>
            <family val="2"/>
          </rPr>
          <t>Semestres</t>
        </r>
      </text>
    </comment>
    <comment ref="F9" authorId="0" shapeId="0" xr:uid="{00000000-0006-0000-1400-000004000000}">
      <text>
        <r>
          <rPr>
            <b/>
            <sz val="8"/>
            <color indexed="81"/>
            <rFont val="Tahoma"/>
            <family val="2"/>
          </rPr>
          <t>Em Contos/Euros</t>
        </r>
      </text>
    </comment>
    <comment ref="J9" authorId="0" shapeId="0" xr:uid="{00000000-0006-0000-1400-000005000000}">
      <text>
        <r>
          <rPr>
            <b/>
            <sz val="8"/>
            <color indexed="81"/>
            <rFont val="Tahoma"/>
            <family val="2"/>
          </rPr>
          <t>Em (%)</t>
        </r>
      </text>
    </comment>
    <comment ref="J10" authorId="0" shapeId="0" xr:uid="{00000000-0006-0000-1400-000006000000}">
      <text>
        <r>
          <rPr>
            <b/>
            <sz val="8"/>
            <color indexed="81"/>
            <rFont val="Tahoma"/>
            <family val="2"/>
          </rPr>
          <t>Em (%)</t>
        </r>
      </text>
    </comment>
    <comment ref="I25" authorId="0" shapeId="0" xr:uid="{00000000-0006-0000-1400-000007000000}">
      <text>
        <r>
          <rPr>
            <b/>
            <sz val="8"/>
            <color indexed="81"/>
            <rFont val="Tahoma"/>
            <family val="2"/>
          </rPr>
          <t>Juros + Imposto de Selo</t>
        </r>
      </text>
    </comment>
  </commentList>
</comments>
</file>

<file path=xl/sharedStrings.xml><?xml version="1.0" encoding="utf-8"?>
<sst xmlns="http://schemas.openxmlformats.org/spreadsheetml/2006/main" count="8055" uniqueCount="5694">
  <si>
    <t>QUADRO 10 - OPERAÇÃO(S) DE CRÉDITO</t>
  </si>
  <si>
    <r>
      <t xml:space="preserve">NOTA </t>
    </r>
    <r>
      <rPr>
        <sz val="8"/>
        <rFont val="Arial"/>
        <family val="2"/>
      </rPr>
      <t>- Os quadros devem ser preenchidos para cada operação de crédito relacionada com a prossecução do projecto.</t>
    </r>
  </si>
  <si>
    <t>3. RLE Corrigidos</t>
  </si>
  <si>
    <t>5. Cash Flow</t>
  </si>
  <si>
    <t>6. Investimento em Capital Fixo</t>
  </si>
  <si>
    <t>7. Valor Residual do Inv. Cap. Fixo</t>
  </si>
  <si>
    <t>8. Invest. em F. Maneio</t>
  </si>
  <si>
    <t>Ilha de Santa Maria</t>
  </si>
  <si>
    <t>17301</t>
  </si>
  <si>
    <t>Branqueamento e tingimento</t>
  </si>
  <si>
    <t>17302</t>
  </si>
  <si>
    <t>Estampagem</t>
  </si>
  <si>
    <t>17303</t>
  </si>
  <si>
    <t>Acabamento de fios e tecidos, ne</t>
  </si>
  <si>
    <t>174</t>
  </si>
  <si>
    <t>Fab. de artigos têxteis confeccionados, excepto vestuário</t>
  </si>
  <si>
    <t>1740</t>
  </si>
  <si>
    <t>17400</t>
  </si>
  <si>
    <t>175</t>
  </si>
  <si>
    <t>Outras indústrias têxteis</t>
  </si>
  <si>
    <t>1751</t>
  </si>
  <si>
    <t>Fabricação de tapetes e carpetes</t>
  </si>
  <si>
    <t>17510</t>
  </si>
  <si>
    <t>1822</t>
  </si>
  <si>
    <t>1752</t>
  </si>
  <si>
    <t>Fabricação de cordoaria e redes</t>
  </si>
  <si>
    <t>17521</t>
  </si>
  <si>
    <t>Fabricação de cordoaria</t>
  </si>
  <si>
    <t>17522</t>
  </si>
  <si>
    <t>Fabricação de redes</t>
  </si>
  <si>
    <t>1753</t>
  </si>
  <si>
    <t>Fab. de não tecidos e respectivos artigos, excepto vestuário</t>
  </si>
  <si>
    <t>17530</t>
  </si>
  <si>
    <t>1754</t>
  </si>
  <si>
    <t>Outras indústrias têxteis, ne</t>
  </si>
  <si>
    <t>17541</t>
  </si>
  <si>
    <t>Fabricação de passamanarias e sirgarias</t>
  </si>
  <si>
    <t>17542</t>
  </si>
  <si>
    <t>Fabricação de bordados</t>
  </si>
  <si>
    <t>17543</t>
  </si>
  <si>
    <t>Fabricação de rendas</t>
  </si>
  <si>
    <t>17544</t>
  </si>
  <si>
    <t>Outras indústrias têxteis diversas, ne</t>
  </si>
  <si>
    <t>1823</t>
  </si>
  <si>
    <t>176</t>
  </si>
  <si>
    <t>Fabricação de tecidos de malha</t>
  </si>
  <si>
    <t>1760</t>
  </si>
  <si>
    <t>1824</t>
  </si>
  <si>
    <t>17600</t>
  </si>
  <si>
    <t>177</t>
  </si>
  <si>
    <t>Fabricação de artigos de malha</t>
  </si>
  <si>
    <t>1771</t>
  </si>
  <si>
    <t>Fabricação de meias e similares de malha</t>
  </si>
  <si>
    <t>17710</t>
  </si>
  <si>
    <t>1772</t>
  </si>
  <si>
    <t>Fab. de puloveres, casacos e artigos similares de malha</t>
  </si>
  <si>
    <t>17720</t>
  </si>
  <si>
    <t>18</t>
  </si>
  <si>
    <t>Ind. do vestuário;prep.,tingim. e fab.de art. e peles c/pêlo</t>
  </si>
  <si>
    <t>181</t>
  </si>
  <si>
    <t>Confecção de artigos de vestuário em couro</t>
  </si>
  <si>
    <t>18100</t>
  </si>
  <si>
    <t>182</t>
  </si>
  <si>
    <t>Confecção de outros artigos e acessórios de vestuário</t>
  </si>
  <si>
    <t xml:space="preserve">        1.2.2. Outros Edifícios Direc. Ligados Proc. Prod.</t>
  </si>
  <si>
    <t xml:space="preserve">        1.3.1. Equipamento Básico</t>
  </si>
  <si>
    <t xml:space="preserve">        1.3.2. Ferramentas e Utensilios</t>
  </si>
  <si>
    <t xml:space="preserve">  2.1. Assistência Técnica</t>
  </si>
  <si>
    <t xml:space="preserve">  2.4. Investigação e Desenvolvimento</t>
  </si>
  <si>
    <t xml:space="preserve">  2.6. Outro Activo Fixo Incorpóreo</t>
  </si>
  <si>
    <t xml:space="preserve">  1.6. Material de Carga e Transporte (até 20% do Total das AR) </t>
  </si>
  <si>
    <t xml:space="preserve">       1.6.1. Viaturas Ligeiras e Mistas</t>
  </si>
  <si>
    <t xml:space="preserve">       1.6.2. Outro Material de Carga</t>
  </si>
  <si>
    <t xml:space="preserve"> 1.7. Equip. produtivos destinados à utlização dos resíduos</t>
  </si>
  <si>
    <t xml:space="preserve"> 4. Capitais Alheios</t>
  </si>
  <si>
    <t xml:space="preserve"> 3. Outros (2)</t>
  </si>
  <si>
    <r>
      <t>(3)</t>
    </r>
    <r>
      <rPr>
        <sz val="8"/>
        <rFont val="Arial"/>
        <family val="2"/>
      </rPr>
      <t xml:space="preserve"> Apresentar cópia da carta que autoriza a concessão do emprestimo. </t>
    </r>
  </si>
  <si>
    <r>
      <t xml:space="preserve">(2) </t>
    </r>
    <r>
      <rPr>
        <sz val="8"/>
        <rFont val="Arial"/>
        <family val="2"/>
      </rPr>
      <t>Reafectação dos Valores do Activo sem Reflexo no Autofinanciamento.</t>
    </r>
  </si>
  <si>
    <r>
      <t xml:space="preserve">     Dívidas a Instituições de Crédito </t>
    </r>
    <r>
      <rPr>
        <b/>
        <sz val="9"/>
        <rFont val="Arial"/>
        <family val="2"/>
      </rPr>
      <t>(3)</t>
    </r>
  </si>
  <si>
    <t xml:space="preserve"> 5. Subsídios (4)</t>
  </si>
  <si>
    <r>
      <t xml:space="preserve">     Dívidas a Sócios (Supr. /Emp. Accionistas)</t>
    </r>
    <r>
      <rPr>
        <b/>
        <sz val="9"/>
        <rFont val="Arial"/>
        <family val="2"/>
      </rPr>
      <t xml:space="preserve"> </t>
    </r>
  </si>
  <si>
    <t>15.VAN (% das Vendas) (13/14)</t>
  </si>
  <si>
    <t>16. Componente Nacional (% das Vendas)(12/14)</t>
  </si>
  <si>
    <t>Reembolsável (IR)</t>
  </si>
  <si>
    <t>FINANCIAMENTO TOTAL</t>
  </si>
  <si>
    <t>INVESTIMENTO TOTAL</t>
  </si>
  <si>
    <r>
      <t>(1)</t>
    </r>
    <r>
      <rPr>
        <sz val="8"/>
        <rFont val="Verdana"/>
        <family val="2"/>
      </rPr>
      <t xml:space="preserve"> Novos capitais próprios</t>
    </r>
  </si>
  <si>
    <r>
      <t>(2)</t>
    </r>
    <r>
      <rPr>
        <vertAlign val="superscript"/>
        <sz val="8"/>
        <rFont val="Verdana"/>
        <family val="2"/>
      </rPr>
      <t xml:space="preserve"> </t>
    </r>
    <r>
      <rPr>
        <sz val="8"/>
        <rFont val="Verdana"/>
        <family val="2"/>
      </rPr>
      <t>Resultados Líquidos + Depreciações e Amortizações + Imparidades + Provisões</t>
    </r>
  </si>
  <si>
    <r>
      <t>(3)</t>
    </r>
    <r>
      <rPr>
        <sz val="8"/>
        <rFont val="Verdana"/>
        <family val="2"/>
      </rPr>
      <t xml:space="preserve"> Novos suprimentos a incorporar em capital próprio até ao encerramento do projecto</t>
    </r>
  </si>
  <si>
    <t>SNC</t>
  </si>
  <si>
    <t>Opções Benefício:</t>
  </si>
  <si>
    <t>Opção_S/N</t>
  </si>
  <si>
    <t>Modalidade</t>
  </si>
  <si>
    <t>2.1.Patentes, licenças, «know-how» ou conhecimentos técnicos não protegidos por patente</t>
  </si>
  <si>
    <t>2.2.Estudos relacionados com o projeto</t>
  </si>
  <si>
    <t>3.1.Despesas de Constituição</t>
  </si>
  <si>
    <t>3.2.Assistência Técnica</t>
  </si>
  <si>
    <t>3.3.Outros Estudos</t>
  </si>
  <si>
    <t>3.4.Investigação e Desenvolvimento</t>
  </si>
  <si>
    <t>3.5.Formação</t>
  </si>
  <si>
    <t>3.6.Divulgação</t>
  </si>
  <si>
    <t>3.8.Amortização das mais-valias</t>
  </si>
  <si>
    <t>1. ATIVO FIXO TANGÍVEL</t>
  </si>
  <si>
    <t xml:space="preserve">       1.2.1. Afetos ao Processo Produtivo e At.</t>
  </si>
  <si>
    <t xml:space="preserve">  1.4. Outros Equip. Diret. Ligados ao Proc. Prod.</t>
  </si>
  <si>
    <t xml:space="preserve">  1.10. Outro Ativo Fixo Tangível</t>
  </si>
  <si>
    <t xml:space="preserve">       1.10.1. Diret. Ligado ao Proc. Prod.</t>
  </si>
  <si>
    <t xml:space="preserve">       1.10.2. Não Diret. Ligado Proc. Prod.</t>
  </si>
  <si>
    <t>2. ATIVO FIXO INTANGÍVEL</t>
  </si>
  <si>
    <t>1.2.1.Edifícios e outras construções-Afetos ao Processo Produtivo e At. Administrativas Essenciais</t>
  </si>
  <si>
    <t>1.2.2.1.Edifícios e outras construções-Outros Edifícios Diret. Ligados Proc. Prod.-Ambiente</t>
  </si>
  <si>
    <t>1.2.2.2.Edifícios e outras construções-Outros Edifícios Diret. Ligados Proc. Prod.-Qualidade</t>
  </si>
  <si>
    <t>1.2.2.3.Edifícios e outras construções-Outros Edifícios Diret. Ligados Proc. Prod.-Formação</t>
  </si>
  <si>
    <t>1.2.2.4.Edifícios e outras construções-Outros Edifícios Diret. Ligados Proc. Prod.-Outros</t>
  </si>
  <si>
    <t>1.4.1.Outros Equip. Diret. Ligados ao Proc. Prod.-Ambiente</t>
  </si>
  <si>
    <t>1.4.2.Outros Equip. Diret. Ligados ao Proc. Prod.-Qualidade</t>
  </si>
  <si>
    <t>1.4.3.Outros Equip. Diret. Ligados ao Proc. Prod.-Formação</t>
  </si>
  <si>
    <t>1.4.4.Outros Equip. Diret. Ligados ao Proc. Prod.-Outros</t>
  </si>
  <si>
    <t>1.9.1.Outro Ativo Fixo Tangível-Directa/ Ligado ao Proc. Prod.</t>
  </si>
  <si>
    <t>1.9.2.Outro Ativo Fixo Tangível-Não Directa/ Ligado Proc. Prod.</t>
  </si>
  <si>
    <t>2.9.Outro Activo Fixo Intangível</t>
  </si>
  <si>
    <t>1.10.1.Outro Activo Fixo Tangível-Direta/ Ligado ao Proc. Prod.</t>
  </si>
  <si>
    <t>1.10.2.Outro Activo Fixo Tangível-Não Direta/ Ligado Proc. Prod.</t>
  </si>
  <si>
    <t xml:space="preserve">       1.2.2. Outros Edifícios Diret. Ligados Proc. Prod.</t>
  </si>
  <si>
    <t>o mesmo INVESTIMENTO</t>
  </si>
  <si>
    <t>Nível de Qualificação</t>
  </si>
  <si>
    <t>Mulheres</t>
  </si>
  <si>
    <t>Homens</t>
  </si>
  <si>
    <t>Nível 1 - 2º Ciclo do Ensino Básico</t>
  </si>
  <si>
    <t xml:space="preserve">Nível 2 - 3º Ciclo do Ensino Básico   </t>
  </si>
  <si>
    <t>Nível 3 - Ensino Secundário vocacionado para o prosseguimento de estudos de nível superior</t>
  </si>
  <si>
    <t>Nível 4 - Ensino Secundário acrescido de estágio profissional</t>
  </si>
  <si>
    <t>Nível 5 - Qualificação de nível pós-secundário  não superior</t>
  </si>
  <si>
    <t xml:space="preserve">Nível 6 - Licenciatura   </t>
  </si>
  <si>
    <t xml:space="preserve">Nível 7 - Mestrado   </t>
  </si>
  <si>
    <t xml:space="preserve">Nível 8 - Doutoramento   </t>
  </si>
  <si>
    <t>(referente ao ano anterior à candidatura)</t>
  </si>
  <si>
    <t>Comércio p/ grosso de prod. farmacêuticos</t>
  </si>
  <si>
    <t>51460</t>
  </si>
  <si>
    <t>5147</t>
  </si>
  <si>
    <t>Outro comércio p/ grosso de bens de consumo</t>
  </si>
  <si>
    <t>51471</t>
  </si>
  <si>
    <t>Comércio p/ grosso de artigos de papelaria</t>
  </si>
  <si>
    <t>51472</t>
  </si>
  <si>
    <t>Comércio p/ grosso de livros, revistas e jornais</t>
  </si>
  <si>
    <t>51473</t>
  </si>
  <si>
    <t>Comércio p/ grosso de brinquedos, jogos e artigos de desport</t>
  </si>
  <si>
    <t>51474</t>
  </si>
  <si>
    <t>Com. p/ grosso móveis e art.mob.p/uso doméstico, carpetes...</t>
  </si>
  <si>
    <t>51475</t>
  </si>
  <si>
    <t>Outro com. p/ grosso de outros bens de consumo, n.e</t>
  </si>
  <si>
    <t>515</t>
  </si>
  <si>
    <t>Com.p/grosso bens interm.(não agríc.), desperdícios e sucata</t>
  </si>
  <si>
    <t>5151</t>
  </si>
  <si>
    <t>Com.p/grosso combust.líquidos,sólidos,gasosos e prod.derivad</t>
  </si>
  <si>
    <t>51510</t>
  </si>
  <si>
    <t>5152</t>
  </si>
  <si>
    <t>Comércio p/ grosso de minérios e de metais</t>
  </si>
  <si>
    <t>51520</t>
  </si>
  <si>
    <t>5153</t>
  </si>
  <si>
    <t>Com. p/grosso madeira,materiais construção e equip.sanitário</t>
  </si>
  <si>
    <t>51531</t>
  </si>
  <si>
    <t>Comércio p/ grosso de madeira em bruto e de prod. derivados</t>
  </si>
  <si>
    <t>51532</t>
  </si>
  <si>
    <t>Com. p/grosso mat.de const. (exc. madeira) e equip.sanitário</t>
  </si>
  <si>
    <t>5154</t>
  </si>
  <si>
    <t>Com.p/grosso ferragens, ferramentas manuais e art.p/canaliz.</t>
  </si>
  <si>
    <t>51540</t>
  </si>
  <si>
    <t>5155</t>
  </si>
  <si>
    <t>Comércio p/ grosso de prod. químicos</t>
  </si>
  <si>
    <t>51550</t>
  </si>
  <si>
    <t>5156</t>
  </si>
  <si>
    <t>Comércio p/ grosso de bens intermédios (não agrícolas), ne</t>
  </si>
  <si>
    <t>51561</t>
  </si>
  <si>
    <t>Com. p/grosso fibras têxteis naturais,artificiais,sintéticas</t>
  </si>
  <si>
    <t>51562</t>
  </si>
  <si>
    <t>Comércio p/ grosso de cortiça em bruto</t>
  </si>
  <si>
    <t>51563</t>
  </si>
  <si>
    <t>Com. p/ grosso outros bens intermédios (não agrícolas), ne</t>
  </si>
  <si>
    <t>5157</t>
  </si>
  <si>
    <t>Comércio p/ grosso de desperdícios e sucatas</t>
  </si>
  <si>
    <t>51571</t>
  </si>
  <si>
    <t>Comércio p/ grosso de sucatas e de desperdícios metálicos</t>
  </si>
  <si>
    <t>51572</t>
  </si>
  <si>
    <t>Com. p/ grosso desperdícios têxteis, cartão e papéis velhos</t>
  </si>
  <si>
    <t>51573</t>
  </si>
  <si>
    <t>Comércio p/ grosso de desperdícios de materiais, ne</t>
  </si>
  <si>
    <t>516</t>
  </si>
  <si>
    <t>Comércio p/ grosso de máquinas e equipamentos</t>
  </si>
  <si>
    <t>5161</t>
  </si>
  <si>
    <t>Comércio p/ grosso de máquinas-ferramentas</t>
  </si>
  <si>
    <t>51610</t>
  </si>
  <si>
    <t>5162</t>
  </si>
  <si>
    <t>Comércio p/ grosso de máquinas p/ a construção</t>
  </si>
  <si>
    <t>51620</t>
  </si>
  <si>
    <t>5163</t>
  </si>
  <si>
    <t>Com. p/grosso máq.p/a ind. têxtil, máq.de costura e tricotar</t>
  </si>
  <si>
    <t>51630</t>
  </si>
  <si>
    <t>5164</t>
  </si>
  <si>
    <t>Comércio p/ grosso de máquinas e material de escritório</t>
  </si>
  <si>
    <t>51640</t>
  </si>
  <si>
    <t>5165</t>
  </si>
  <si>
    <t>Com. p/grosso outras máq. e equip. p/a ind.,com. e navegação</t>
  </si>
  <si>
    <t>51650</t>
  </si>
  <si>
    <t>5166</t>
  </si>
  <si>
    <t xml:space="preserve">     11.3.Comissões e Royalties(1)</t>
  </si>
  <si>
    <t xml:space="preserve">     11.4.Outros(1)</t>
  </si>
  <si>
    <t>12. Componente Nacional (10+11)</t>
  </si>
  <si>
    <t>13.VAN ( 9+12 )</t>
  </si>
  <si>
    <t>14.Vendas ( ex-works )</t>
  </si>
  <si>
    <t>(1) Mercado  Nacional</t>
  </si>
  <si>
    <t xml:space="preserve">* Não inclui as rendas de leasing relativas a investimentos para os quais o contrato de leasing </t>
  </si>
  <si>
    <t xml:space="preserve">  estabelece opção de compra irrevogável.</t>
  </si>
  <si>
    <t xml:space="preserve"> </t>
  </si>
  <si>
    <t>1.Vendas(1)</t>
  </si>
  <si>
    <t>2.Outros proveitos(1)</t>
  </si>
  <si>
    <t>72 a 79</t>
  </si>
  <si>
    <t>3.Custo das Mat.Primas e Subsid. Consumidas(1)</t>
  </si>
  <si>
    <t>4.Fornecimentos e Serviços Externos</t>
  </si>
  <si>
    <t xml:space="preserve">     4.1.Subcontratos(1)</t>
  </si>
  <si>
    <t xml:space="preserve">     4.2.Energia e Combustíveis(1)</t>
  </si>
  <si>
    <t xml:space="preserve">     4.3.Comissões e Royalties(1)</t>
  </si>
  <si>
    <t xml:space="preserve">     4.4.Outros(1)</t>
  </si>
  <si>
    <t>5.Investimento(1)</t>
  </si>
  <si>
    <t>6.Balança de Bens e Serviços(1+2-3-4-5)</t>
  </si>
  <si>
    <t>7.Juros</t>
  </si>
  <si>
    <t xml:space="preserve">     7.1.Empréstimos Médio e Longo Prazo(1)</t>
  </si>
  <si>
    <t xml:space="preserve">     7.2.Suprimentos(1)</t>
  </si>
  <si>
    <t>8.Dividendos(1)</t>
  </si>
  <si>
    <t>9.Balança de Rendimentos de Capital(7+8)</t>
  </si>
  <si>
    <t>10.Balança de Transações Correntes(6-9)</t>
  </si>
  <si>
    <t>11.Capital Social(1)</t>
  </si>
  <si>
    <t>12.Prestações Suplementares de Capital(1)(2)</t>
  </si>
  <si>
    <t>13.Suprimentos(1)(2)</t>
  </si>
  <si>
    <t>14.Empréstimos Externos(2)</t>
  </si>
  <si>
    <t>LISTA DE CAE</t>
  </si>
  <si>
    <t>Actividades de defesa</t>
  </si>
  <si>
    <t>75220</t>
  </si>
  <si>
    <t>7523</t>
  </si>
  <si>
    <t>Justiça</t>
  </si>
  <si>
    <t>75230</t>
  </si>
  <si>
    <t>7524</t>
  </si>
  <si>
    <t>Segurança e ordem pública</t>
  </si>
  <si>
    <t>75240</t>
  </si>
  <si>
    <t>7525</t>
  </si>
  <si>
    <t>Actividades de protecção civil</t>
  </si>
  <si>
    <t>75250</t>
  </si>
  <si>
    <t>753</t>
  </si>
  <si>
    <t>Segurança Social "obrigatória"</t>
  </si>
  <si>
    <t>7530</t>
  </si>
  <si>
    <t>75300</t>
  </si>
  <si>
    <t>80</t>
  </si>
  <si>
    <t>Educação</t>
  </si>
  <si>
    <t>801</t>
  </si>
  <si>
    <t>Ensino pré-escolar e básico (1º ciclo)</t>
  </si>
  <si>
    <t>8010</t>
  </si>
  <si>
    <t>80101</t>
  </si>
  <si>
    <t>Educação pré-escolar</t>
  </si>
  <si>
    <t>80102</t>
  </si>
  <si>
    <t>Ensino básico (1º ciclo)</t>
  </si>
  <si>
    <t>802</t>
  </si>
  <si>
    <t>Ensino básico (2º e 3º ciclos) e secundário</t>
  </si>
  <si>
    <t>8021</t>
  </si>
  <si>
    <t>Ensino básico (2º e 3º ciclos) e secundário geral</t>
  </si>
  <si>
    <t>80211</t>
  </si>
  <si>
    <t>Ensino básico (2º e 3º ciclos)</t>
  </si>
  <si>
    <t>80212</t>
  </si>
  <si>
    <t>Ensino secundário geral</t>
  </si>
  <si>
    <t>8022</t>
  </si>
  <si>
    <t>Ensino secundário técnico e profissional</t>
  </si>
  <si>
    <t>80220</t>
  </si>
  <si>
    <t>803</t>
  </si>
  <si>
    <t>Ensino Superior</t>
  </si>
  <si>
    <t>8030</t>
  </si>
  <si>
    <t>80300</t>
  </si>
  <si>
    <t>804</t>
  </si>
  <si>
    <t>Ensino p/ adultos e outras actividades educativas</t>
  </si>
  <si>
    <t>8041</t>
  </si>
  <si>
    <r>
      <t>F)</t>
    </r>
    <r>
      <rPr>
        <sz val="11"/>
        <color indexed="8"/>
        <rFont val="Arial"/>
        <family val="2"/>
      </rPr>
      <t xml:space="preserve"> Manterá os postos de trabalho existentes à data da candidatura até  ao final da vigência</t>
    </r>
  </si>
  <si>
    <r>
      <t>G)</t>
    </r>
    <r>
      <rPr>
        <sz val="11"/>
        <color indexed="8"/>
        <rFont val="Arial"/>
        <family val="2"/>
      </rPr>
      <t xml:space="preserve"> O Lucro tributável não seja determinado por métodos indirectos de avaliação</t>
    </r>
  </si>
  <si>
    <r>
      <t>H)</t>
    </r>
    <r>
      <rPr>
        <sz val="11"/>
        <rFont val="Arial"/>
        <family val="2"/>
      </rPr>
      <t xml:space="preserve"> Tem a situação contributiva regularizada perante o Estado e a Segurança Social</t>
    </r>
  </si>
  <si>
    <r>
      <t>I)</t>
    </r>
    <r>
      <rPr>
        <sz val="11"/>
        <rFont val="Arial"/>
        <family val="2"/>
      </rPr>
      <t xml:space="preserve"> Não iniciará o investimento até à data da candidatura, nos termos do nº 1 do artigo 4º, com excepção da aquisição de terrenos e trabalhos preparatórios como a obtenção de licenças e a realização de estudos prévios, bem como os adiantamentos para sinalização, relacionados com o projeto, até ao valor de 50% do custo de cada aquisição.</t>
    </r>
  </si>
  <si>
    <r>
      <t xml:space="preserve">J)  </t>
    </r>
    <r>
      <rPr>
        <sz val="11"/>
        <rFont val="Arial"/>
        <family val="2"/>
      </rPr>
      <t>Não está sujeito a uma injunção de recuperação na sequência de uma decisão da Comissão que declare um auxílio ilegal e incompatível com o mercado interno.</t>
    </r>
  </si>
  <si>
    <t>19. Dívidas a Terceiros - Curto Prazo</t>
  </si>
  <si>
    <t xml:space="preserve">    19.1 Dívidas a Instituições de Crédito</t>
  </si>
  <si>
    <t xml:space="preserve">    19.2 Fornecedores</t>
  </si>
  <si>
    <t xml:space="preserve">    19.3 Sector Público Estatal</t>
  </si>
  <si>
    <t xml:space="preserve">    19.4 Outras Dívidas</t>
  </si>
  <si>
    <t>21+25+26</t>
  </si>
  <si>
    <t>20. Acréscimo e Diferimentos</t>
  </si>
  <si>
    <t>2734</t>
  </si>
  <si>
    <t>Trefilagem</t>
  </si>
  <si>
    <t>27340</t>
  </si>
  <si>
    <t>2735</t>
  </si>
  <si>
    <t>Ot.activ.da 1ªtransf.do ferro/aço(inc.ferro-ligas ñ ceca),ne</t>
  </si>
  <si>
    <t>27350</t>
  </si>
  <si>
    <t>274</t>
  </si>
  <si>
    <t>Obtenção e primeira transformação de metais não ferrosos</t>
  </si>
  <si>
    <t>2741</t>
  </si>
  <si>
    <t>Obtenção e primeira transformação de metais preciosos</t>
  </si>
  <si>
    <t>27410</t>
  </si>
  <si>
    <t>2742</t>
  </si>
  <si>
    <t>Obtenção e primeira transformação de alumínio</t>
  </si>
  <si>
    <t>27420</t>
  </si>
  <si>
    <t>2743</t>
  </si>
  <si>
    <t>Obtenção e primeira transformação de chumbo, zinco e estanho</t>
  </si>
  <si>
    <t>27430</t>
  </si>
  <si>
    <t>2744</t>
  </si>
  <si>
    <t>Obtenção e primeira transformação de cobre</t>
  </si>
  <si>
    <t>27440</t>
  </si>
  <si>
    <t>2745</t>
  </si>
  <si>
    <t>Obtenção e primeira transformação de metais não ferrosos, ne</t>
  </si>
  <si>
    <t>27450</t>
  </si>
  <si>
    <t>275</t>
  </si>
  <si>
    <t>Fundição de metais ferrosos e não ferrosos</t>
  </si>
  <si>
    <t>2751</t>
  </si>
  <si>
    <t>Fundição de ferro fundido</t>
  </si>
  <si>
    <t>27510</t>
  </si>
  <si>
    <t>2752</t>
  </si>
  <si>
    <t>Fundição de aço</t>
  </si>
  <si>
    <t>27520</t>
  </si>
  <si>
    <t>2753</t>
  </si>
  <si>
    <t>Fundição de metais leves</t>
  </si>
  <si>
    <t>27530</t>
  </si>
  <si>
    <t>2754</t>
  </si>
  <si>
    <t>Fundição de metais não ferrosos, ne</t>
  </si>
  <si>
    <t>27540</t>
  </si>
  <si>
    <t>28</t>
  </si>
  <si>
    <t>Fab. de prod. metálicos, excepto máquinas e equipamento</t>
  </si>
  <si>
    <t>281</t>
  </si>
  <si>
    <t>Fabricação de elementos de construção em metal</t>
  </si>
  <si>
    <t>2811</t>
  </si>
  <si>
    <t>Fabricação de estruturas de construção metálicas</t>
  </si>
  <si>
    <t>28110</t>
  </si>
  <si>
    <t>2812</t>
  </si>
  <si>
    <t>Fabricação de portas, janelas e elementos similares em metal</t>
  </si>
  <si>
    <t>28120</t>
  </si>
  <si>
    <t>282</t>
  </si>
  <si>
    <t>Fab.de reservat.,recipientes,caldeiras e rad.metál. p/aquec.</t>
  </si>
  <si>
    <t>2821</t>
  </si>
  <si>
    <t>Fabricação de reservatórios e de recipientes metálicos</t>
  </si>
  <si>
    <t>28210</t>
  </si>
  <si>
    <t>2822</t>
  </si>
  <si>
    <t>CASH-FLOWS Pré - Imposto Sobre o Rendimento</t>
  </si>
  <si>
    <t>Total Receitas Operacionais</t>
  </si>
  <si>
    <t>Total Inflows</t>
  </si>
  <si>
    <t>Total Custos Operacionais</t>
  </si>
  <si>
    <t>Total Outflows</t>
  </si>
  <si>
    <t>Tx de Retorno Com BF</t>
  </si>
  <si>
    <t>Tx de Retorno sem BF</t>
  </si>
  <si>
    <t>CASH-FLOWS Pós - Imposto sobre o Rendimento</t>
  </si>
  <si>
    <t>Actividades dos estabelecimentos de saúde com internamento</t>
  </si>
  <si>
    <t>86210</t>
  </si>
  <si>
    <t xml:space="preserve">Actividades de prática médica de clínica geral, em ambulatório </t>
  </si>
  <si>
    <t>86220</t>
  </si>
  <si>
    <t>Actividades de prática médica de clínica especializada, em ambulatório</t>
  </si>
  <si>
    <t>86230</t>
  </si>
  <si>
    <t>86901</t>
  </si>
  <si>
    <t>86902</t>
  </si>
  <si>
    <t>86903</t>
  </si>
  <si>
    <t>86904</t>
  </si>
  <si>
    <t>Centros de recolha e bancos de orgãos</t>
  </si>
  <si>
    <t>86905</t>
  </si>
  <si>
    <t>Actividades termais</t>
  </si>
  <si>
    <t>86906</t>
  </si>
  <si>
    <t>Outras actividades de saúde humana, n.e.</t>
  </si>
  <si>
    <t>87100</t>
  </si>
  <si>
    <t>Isenção</t>
  </si>
  <si>
    <t>SIM</t>
  </si>
  <si>
    <t xml:space="preserve">Individual </t>
  </si>
  <si>
    <t>Redução</t>
  </si>
  <si>
    <t>NÃO</t>
  </si>
  <si>
    <t>Cooperação</t>
  </si>
  <si>
    <t>Técnicos</t>
  </si>
  <si>
    <t>ESB</t>
  </si>
  <si>
    <t>tipo_objectivos</t>
  </si>
  <si>
    <t>Manuela Calixto</t>
  </si>
  <si>
    <t>Àrea de Intervenção</t>
  </si>
  <si>
    <t>N.º 1, alínea b) e n.º 5</t>
  </si>
  <si>
    <t>anuais</t>
  </si>
  <si>
    <t>Maria Antónia Peleteiro</t>
  </si>
  <si>
    <t>Nuts III</t>
  </si>
  <si>
    <t>Nuts II</t>
  </si>
  <si>
    <t>Cod_Concelho</t>
  </si>
  <si>
    <t>Opções Dimensão:</t>
  </si>
  <si>
    <t>Majoração</t>
  </si>
  <si>
    <t xml:space="preserve">B b) Prospecção e Presença em Mercados Externos </t>
  </si>
  <si>
    <t xml:space="preserve">B c) Promoção e Marketing Internacional </t>
  </si>
  <si>
    <t xml:space="preserve">B d) Aquisição e Registo de Marcas e Alvarás </t>
  </si>
  <si>
    <t xml:space="preserve">B e) Aquisição e Registo de Patentes e Licenças </t>
  </si>
  <si>
    <t xml:space="preserve">B f)  Investimentos Financeiros em Sociedades no Estrangeiro </t>
  </si>
  <si>
    <t xml:space="preserve">C a) Adaptação de edifícios e instalações </t>
  </si>
  <si>
    <t xml:space="preserve">C b) Aquisição de Equipamento e Software para investigação </t>
  </si>
  <si>
    <t xml:space="preserve">C c) Componentes e Matérias-Primas </t>
  </si>
  <si>
    <t xml:space="preserve">C d) Transferência ou Aquisição de Tecnologia </t>
  </si>
  <si>
    <t xml:space="preserve">C e) Divulgação e Promoção </t>
  </si>
  <si>
    <t xml:space="preserve">C f) Pessoal Técnico do Promotor </t>
  </si>
  <si>
    <t xml:space="preserve">C g) Assistência Técnico-Científica </t>
  </si>
  <si>
    <t xml:space="preserve">D a) Aquisição e instalação de equipamentos de eficiência energética </t>
  </si>
  <si>
    <t xml:space="preserve">D b) Adaptação de Instalações </t>
  </si>
  <si>
    <t xml:space="preserve">D c) Equipamentos de Controlo, Medição e Análise </t>
  </si>
  <si>
    <t xml:space="preserve">D d) Assistência Técnica </t>
  </si>
  <si>
    <t xml:space="preserve">D e) Testes e Ensaios </t>
  </si>
  <si>
    <t xml:space="preserve">E a) Instrução do processo de qualificação, certificação ou registo </t>
  </si>
  <si>
    <t xml:space="preserve">E b) Auditorias, verificações e visitas de inspecção </t>
  </si>
  <si>
    <t xml:space="preserve">E c) Serviços de assistência técnica e de consultoria </t>
  </si>
  <si>
    <t xml:space="preserve">E d) Ensaios laboratoriais de produtos e matérias-primas </t>
  </si>
  <si>
    <t xml:space="preserve">E e) Ensaios laboratoriais de calibração </t>
  </si>
  <si>
    <t xml:space="preserve">E f)  Ensaios laboratoriais para certificação e homologação de produtos </t>
  </si>
  <si>
    <t xml:space="preserve">E g) Ensaios laboratoriais de monotorização das emissões e resíduos </t>
  </si>
  <si>
    <t xml:space="preserve">E h) Transporte dos produtos a ensaiar ou dos equipamentos a calibrar </t>
  </si>
  <si>
    <t xml:space="preserve">E i) Despesas com a obtenção e manutenção do Rótulo Ecológico </t>
  </si>
  <si>
    <t xml:space="preserve">E j) Aquisição de bibliografia técnica </t>
  </si>
  <si>
    <t xml:space="preserve">E k) Divulgação Nacional ou internacional </t>
  </si>
  <si>
    <t xml:space="preserve">E l) Candidaturas a Prémios Nacionais ou Internacionais de Qualidade Total </t>
  </si>
  <si>
    <t xml:space="preserve">E m) Equipamento de inspecção, medição e ensaio </t>
  </si>
  <si>
    <t xml:space="preserve">E n) Software específico e indispensável </t>
  </si>
  <si>
    <t xml:space="preserve">F a) Formação profissional geral </t>
  </si>
  <si>
    <t xml:space="preserve">F b) Formação Profissional Especifica </t>
  </si>
  <si>
    <t xml:space="preserve">G a) Estudos, diagnósticos, auditorias, projectos de arquitectura e de engenharia </t>
  </si>
  <si>
    <t xml:space="preserve">G b) Comprovação da Execução Financeira por ROC </t>
  </si>
  <si>
    <t xml:space="preserve">G c) Despesas com Garantias Bancárias </t>
  </si>
  <si>
    <t xml:space="preserve">G d) Despesas com Transporte, Seguros e Montagem </t>
  </si>
  <si>
    <t xml:space="preserve">H a) Sobrecustos de aquisição de veiculos com limitação de gases </t>
  </si>
  <si>
    <t>ÁREAS DE INTERVENÇÃO</t>
  </si>
  <si>
    <t>Organização e gestão</t>
  </si>
  <si>
    <t>Qualificação de Recursos Humanos</t>
  </si>
  <si>
    <t>Global</t>
  </si>
  <si>
    <t>Operacional (Produtivas)</t>
  </si>
  <si>
    <t>Aprovisionamento</t>
  </si>
  <si>
    <t>Comercial e Marketing</t>
  </si>
  <si>
    <t>Internacionalização</t>
  </si>
  <si>
    <t>Inovação e Tecnologia</t>
  </si>
  <si>
    <t>Eficiência Energética</t>
  </si>
  <si>
    <t>Segurança</t>
  </si>
  <si>
    <t>CONTA POC</t>
  </si>
  <si>
    <t>41.1 Partes de Capital</t>
  </si>
  <si>
    <t>41.2 Obrigações e títulos de participação</t>
  </si>
  <si>
    <t>Activ. dos serv. relacion. c/ silvicultura e exp. florestal</t>
  </si>
  <si>
    <t>02020</t>
  </si>
  <si>
    <t>Pesca, aqualcultura e actividades dos serviços relacionados</t>
  </si>
  <si>
    <t>050</t>
  </si>
  <si>
    <t>Pesca e actividades dos serviços relacionados</t>
  </si>
  <si>
    <t>05011</t>
  </si>
  <si>
    <t>Pesca marítima</t>
  </si>
  <si>
    <t>05012</t>
  </si>
  <si>
    <t>Pesca em águas interiores</t>
  </si>
  <si>
    <t>05013</t>
  </si>
  <si>
    <t>Apanha de algas e outros prod. do mar e de águas interiores</t>
  </si>
  <si>
    <t>Aquacultura e actividades dos serviços relacionados</t>
  </si>
  <si>
    <t>05020</t>
  </si>
  <si>
    <t>10</t>
  </si>
  <si>
    <t>Extracção de hulha, linhite e turfa</t>
  </si>
  <si>
    <t>101</t>
  </si>
  <si>
    <t>Extracção e aglomeração da hulha (inclui antracite)</t>
  </si>
  <si>
    <t>1010</t>
  </si>
  <si>
    <t>1411</t>
  </si>
  <si>
    <t>10101</t>
  </si>
  <si>
    <t>Extracção da hulha (inclui antracite)</t>
  </si>
  <si>
    <t>10102</t>
  </si>
  <si>
    <t>Aglomeração da hulha (inclui antracite)</t>
  </si>
  <si>
    <t>102</t>
  </si>
  <si>
    <t>Comércio a retalho de produtos farmacêuticos, em estabelecimentos especializados</t>
  </si>
  <si>
    <t>47740</t>
  </si>
  <si>
    <t>Comércio a retalho de produtos médicos e ortopédicos, em estabelecimentos especializados</t>
  </si>
  <si>
    <t>47750</t>
  </si>
  <si>
    <t>Comércio a retalho de produtos cosméticos e de higiene, em estabelecimentos especializados</t>
  </si>
  <si>
    <t>47761</t>
  </si>
  <si>
    <t>Comércio a retalho de flores, plantas, sementes e fertilizantes, em estabelecimentos especializados</t>
  </si>
  <si>
    <t>47762</t>
  </si>
  <si>
    <t>Comércio a retalho de animais de companhia e respectivos alimentos, em estabelecimentos especializados</t>
  </si>
  <si>
    <t>47770</t>
  </si>
  <si>
    <t>Comércio a retalho de relógios e de artigos de ourivesaria e joalharia, em estabelecimentos especializados</t>
  </si>
  <si>
    <t>47781</t>
  </si>
  <si>
    <t>Comércio a retalho de máquinas e de outro material de escritório, em estabelecimentos especializados</t>
  </si>
  <si>
    <t>47782</t>
  </si>
  <si>
    <t>Comércio a retalho de material óptico, fotográfico, cinematográfico e de instrumentos de precisão, em estabelecimentos especializados</t>
  </si>
  <si>
    <t>47783</t>
  </si>
  <si>
    <t>Comércio a retalho de combustível para uso doméstico, em estabelecimentos especializados</t>
  </si>
  <si>
    <t>47784</t>
  </si>
  <si>
    <t>Comércio a retalho de outros produtos novos, em estabelecimentos especializados, n.e.</t>
  </si>
  <si>
    <t>47790</t>
  </si>
  <si>
    <t>Comércio a retalho de artigos em segunda mão, em estabelecimentos especializados</t>
  </si>
  <si>
    <t>47810</t>
  </si>
  <si>
    <t>Comércio a retalho em bancas, feiras e unidades móveis de venda de produtos alimentares, bebidas e tabaco</t>
  </si>
  <si>
    <t>Extracção e preparação de minérios de estanho</t>
  </si>
  <si>
    <t>13203</t>
  </si>
  <si>
    <t>Extracção e preparação de minérios de volfrãmio</t>
  </si>
  <si>
    <t>13204</t>
  </si>
  <si>
    <t>Extracção e preparação de minérios de metais preciosos</t>
  </si>
  <si>
    <t>Total Custos de Investimento</t>
  </si>
  <si>
    <t>Valor Residual</t>
  </si>
  <si>
    <t>Cash-Flow Líquido Sem Incentivos</t>
  </si>
  <si>
    <t xml:space="preserve">  3.1. Despesas de Constituição</t>
  </si>
  <si>
    <t xml:space="preserve">  3.2. Assistência Técnica</t>
  </si>
  <si>
    <t xml:space="preserve">  3.3. Outros Estudos</t>
  </si>
  <si>
    <t xml:space="preserve">  3.4. Investigação e Desenvolvimento</t>
  </si>
  <si>
    <t xml:space="preserve">  3.5. Formação</t>
  </si>
  <si>
    <t xml:space="preserve">  3.6. Divulgação</t>
  </si>
  <si>
    <t xml:space="preserve">  3.8. Amortização das mais-valias</t>
  </si>
  <si>
    <t>3320</t>
  </si>
  <si>
    <t>33201</t>
  </si>
  <si>
    <t>Fab. contadores de electricidade, gás,água e outros líquidos</t>
  </si>
  <si>
    <t>33202</t>
  </si>
  <si>
    <t>Fab. instrumentos de desenho, cálculo e material didáctico</t>
  </si>
  <si>
    <t>33203</t>
  </si>
  <si>
    <t>Fab.instr./aparelhos de medida,verif.,controlo,naveg...., ne</t>
  </si>
  <si>
    <t>333</t>
  </si>
  <si>
    <t>Fab. de equipamento de controlo de processos industriais</t>
  </si>
  <si>
    <t>3330</t>
  </si>
  <si>
    <t>33300</t>
  </si>
  <si>
    <t>334</t>
  </si>
  <si>
    <t>Fabricação de material óptico, fotográfico e cinematográfico</t>
  </si>
  <si>
    <t>3340</t>
  </si>
  <si>
    <t>33401</t>
  </si>
  <si>
    <t>Fabricação de material óptico oftálmico</t>
  </si>
  <si>
    <t>33402</t>
  </si>
  <si>
    <t>Fabricação de material óptico não oftálmico</t>
  </si>
  <si>
    <t>33403</t>
  </si>
  <si>
    <t>Fabricação de material fotográfico e cinematográfico</t>
  </si>
  <si>
    <t>335</t>
  </si>
  <si>
    <t>Fabricação de relógios e material de relojoaria</t>
  </si>
  <si>
    <t>3350</t>
  </si>
  <si>
    <t>33500</t>
  </si>
  <si>
    <t>34</t>
  </si>
  <si>
    <t>Fabricação de veículos automóveis, reboques e semi-reboques</t>
  </si>
  <si>
    <t>341</t>
  </si>
  <si>
    <t>Fabricação de veículos automóveis</t>
  </si>
  <si>
    <t>3410</t>
  </si>
  <si>
    <t>34100</t>
  </si>
  <si>
    <t>342</t>
  </si>
  <si>
    <t>Actividades de produção de serviços pelas famílias para uso próprio</t>
  </si>
  <si>
    <t>Organismos internacionais e outras instituições extra-territoriais</t>
  </si>
  <si>
    <t>Fabricação de outros produtos de betão, gesso e cimento</t>
  </si>
  <si>
    <t>23701</t>
  </si>
  <si>
    <t>23702</t>
  </si>
  <si>
    <t>23703</t>
  </si>
  <si>
    <t>Fabricação de artigos de granito e de rochas, n.e.</t>
  </si>
  <si>
    <t>23910</t>
  </si>
  <si>
    <t>Fabricação de produtos abrasivos</t>
  </si>
  <si>
    <t>23991</t>
  </si>
  <si>
    <t>Fabricação de misturas betuminosas</t>
  </si>
  <si>
    <t>23992</t>
  </si>
  <si>
    <t>Fabricação de outros produtos minerais não metálicos diversos, n.e.</t>
  </si>
  <si>
    <t>24100</t>
  </si>
  <si>
    <t>Siderurgia e fabricação de ferro ligas</t>
  </si>
  <si>
    <t>Fab. vermutes e de outras bebidas fermentadas não destiladas</t>
  </si>
  <si>
    <t>15950</t>
  </si>
  <si>
    <t>1596</t>
  </si>
  <si>
    <t>Fabricação de cerveja</t>
  </si>
  <si>
    <t>Pagamentos das Operações</t>
  </si>
  <si>
    <t>Pagamento de Salários</t>
  </si>
  <si>
    <t>Pagamento de Outros Gastos e Pedras</t>
  </si>
  <si>
    <t>Custos de Investimento Act. Fixo</t>
  </si>
  <si>
    <t>Custos de Financiamento</t>
  </si>
  <si>
    <t>Impostos</t>
  </si>
  <si>
    <t>Reembolso Empréstimos</t>
  </si>
  <si>
    <t>Saldo de Tesouraria</t>
  </si>
  <si>
    <t>Tesouraria Acumulada</t>
  </si>
  <si>
    <t xml:space="preserve">   Entradas Totais</t>
  </si>
  <si>
    <t xml:space="preserve">   Saídas Totais</t>
  </si>
  <si>
    <t>TESOURARIA</t>
  </si>
  <si>
    <t>343</t>
  </si>
  <si>
    <t>Fab. compon. e acessórios p/ veículos autom. e seus motores</t>
  </si>
  <si>
    <t>3430</t>
  </si>
  <si>
    <t>34300</t>
  </si>
  <si>
    <t>35</t>
  </si>
  <si>
    <t>Fabricação de outro material de transporte</t>
  </si>
  <si>
    <t>351</t>
  </si>
  <si>
    <t>Construção e reparação naval</t>
  </si>
  <si>
    <t>3511</t>
  </si>
  <si>
    <t>Construção e rep. de embarcações, exc. de recreio e desporto</t>
  </si>
  <si>
    <t>35111</t>
  </si>
  <si>
    <t>Const.e rep. de embarcações met., exc. de recreio e desporto</t>
  </si>
  <si>
    <t>35112</t>
  </si>
  <si>
    <t>Const.e rep. embarc.não metálicas, exc.de recreio e desporto</t>
  </si>
  <si>
    <t>35113</t>
  </si>
  <si>
    <t>Desmantelamento naval</t>
  </si>
  <si>
    <t>3512</t>
  </si>
  <si>
    <t>Construção e reparação de embarcações de recreio e de despor</t>
  </si>
  <si>
    <t>35120</t>
  </si>
  <si>
    <t>352</t>
  </si>
  <si>
    <t>Fab. e reparação de material circulante p/ caminhos de ferro</t>
  </si>
  <si>
    <t>3520</t>
  </si>
  <si>
    <t>35200</t>
  </si>
  <si>
    <t>353</t>
  </si>
  <si>
    <t>Fabricação de aeronaves e de veículos espaciais</t>
  </si>
  <si>
    <t>3530</t>
  </si>
  <si>
    <t>35300</t>
  </si>
  <si>
    <t>354</t>
  </si>
  <si>
    <t>Fabricação de motociclos e bicicletas</t>
  </si>
  <si>
    <t>3541</t>
  </si>
  <si>
    <t>Fabricação de motociclos</t>
  </si>
  <si>
    <t>35410</t>
  </si>
  <si>
    <t>3542</t>
  </si>
  <si>
    <t>Fabricação de bicicletas</t>
  </si>
  <si>
    <t>35420</t>
  </si>
  <si>
    <t>3543</t>
  </si>
  <si>
    <t>Fabricação de veículos p/ inválidos</t>
  </si>
  <si>
    <t>35430</t>
  </si>
  <si>
    <t>355</t>
  </si>
  <si>
    <t>Fabricação de outro material de transporte, ne</t>
  </si>
  <si>
    <t>3550</t>
  </si>
  <si>
    <t>35500</t>
  </si>
  <si>
    <t>36</t>
  </si>
  <si>
    <t>Fab. de mobiliário; outras indústrias trasnformadoras, ne</t>
  </si>
  <si>
    <t>361</t>
  </si>
  <si>
    <t>Fabricação de mobiliário e de colchões</t>
  </si>
  <si>
    <t>3610</t>
  </si>
  <si>
    <t>3611</t>
  </si>
  <si>
    <t>Fabricação de cadeiras e assentos</t>
  </si>
  <si>
    <t>36110</t>
  </si>
  <si>
    <t>3612</t>
  </si>
  <si>
    <t xml:space="preserve"> TOTAL DO ATIVO</t>
  </si>
  <si>
    <t>ATIVO</t>
  </si>
  <si>
    <t>Ativo não corrente</t>
  </si>
  <si>
    <t xml:space="preserve"> Ativo corrente</t>
  </si>
  <si>
    <t xml:space="preserve">    Ativos fixos tangíveis</t>
  </si>
  <si>
    <t xml:space="preserve">    Ativos intangíveis</t>
  </si>
  <si>
    <t xml:space="preserve">    Ativos biológicos</t>
  </si>
  <si>
    <t xml:space="preserve">    Outros ativos financeiros</t>
  </si>
  <si>
    <t xml:space="preserve">    Ativos por impostos diferidos</t>
  </si>
  <si>
    <t xml:space="preserve">    Ativos financeiros detidos para negociação</t>
  </si>
  <si>
    <t xml:space="preserve">    Ativos não correntes detidos para venda</t>
  </si>
  <si>
    <t xml:space="preserve">    Ajustamentos em ativos financeiros</t>
  </si>
  <si>
    <t>ENTIDADE GESTORA</t>
  </si>
  <si>
    <t>DATA CANDIDATURA</t>
  </si>
  <si>
    <t>Nome:</t>
  </si>
  <si>
    <t xml:space="preserve">   </t>
  </si>
  <si>
    <t>Qualidade</t>
  </si>
  <si>
    <t>Ambiente</t>
  </si>
  <si>
    <t>Outros</t>
  </si>
  <si>
    <t>TOTAL</t>
  </si>
  <si>
    <t>COD.POC</t>
  </si>
  <si>
    <t>RUBRICAS</t>
  </si>
  <si>
    <t xml:space="preserve"> 1. Vendas de </t>
  </si>
  <si>
    <t>71</t>
  </si>
  <si>
    <t xml:space="preserve">    1.1. Produtos</t>
  </si>
  <si>
    <t xml:space="preserve">    1.2. Mercadorias</t>
  </si>
  <si>
    <t xml:space="preserve"> 2. Prestação de Serviços </t>
  </si>
  <si>
    <t xml:space="preserve"> 3. Variação de Produção </t>
  </si>
  <si>
    <t>(1)</t>
  </si>
  <si>
    <t xml:space="preserve"> 4. Trabalhos para a própria Empresa </t>
  </si>
  <si>
    <t xml:space="preserve"> 5. Outros Proveitos de Exploração </t>
  </si>
  <si>
    <t>73+74+76</t>
  </si>
  <si>
    <t xml:space="preserve"> 6. Proveitos e Ganhos Financeiros de Exploração </t>
  </si>
  <si>
    <t xml:space="preserve">    6.1. Diferenças de Câmbio Favoráveis</t>
  </si>
  <si>
    <t xml:space="preserve">    6.2. Descontos de PP obtidos</t>
  </si>
  <si>
    <t xml:space="preserve"> 7. TOTAL dos Proveitos de Exploração  (1+2+3+4+5+6)</t>
  </si>
  <si>
    <t xml:space="preserve"> 8. Custo das Mercadorias </t>
  </si>
  <si>
    <t>Fabricação de artigos de uso doméstico de faiança, porcelana e grés fino</t>
  </si>
  <si>
    <t>23413</t>
  </si>
  <si>
    <t>Fabricação de artigos de ornamentação de faiança, porcelana e grés fino</t>
  </si>
  <si>
    <t>23414</t>
  </si>
  <si>
    <t>Actividades de decoração de artigos cerâmicos de uso doméstico e ornamental</t>
  </si>
  <si>
    <t>23420</t>
  </si>
  <si>
    <t>Fabricação de artigos cerâmicos para usos sanitários</t>
  </si>
  <si>
    <t>23430</t>
  </si>
  <si>
    <t>23440</t>
  </si>
  <si>
    <t>Fabricação de outros produtos em cerâmica para usos técnicos</t>
  </si>
  <si>
    <t>23490</t>
  </si>
  <si>
    <t>Fabricação de outros produtos cerâmicos não refractários</t>
  </si>
  <si>
    <t>23510</t>
  </si>
  <si>
    <t>23521</t>
  </si>
  <si>
    <t>23522</t>
  </si>
  <si>
    <t>23610</t>
  </si>
  <si>
    <t>Fabricação de produtos de betão para a construção</t>
  </si>
  <si>
    <t>23620</t>
  </si>
  <si>
    <t>Fabricação de produtos de gesso para a construção</t>
  </si>
  <si>
    <t>23630</t>
  </si>
  <si>
    <t>23640</t>
  </si>
  <si>
    <t>23650</t>
  </si>
  <si>
    <t>Fabricação de produtos de fibrocimento</t>
  </si>
  <si>
    <t>23690</t>
  </si>
  <si>
    <t>Imposto Municipal Sobre Imóveis (1)</t>
  </si>
  <si>
    <t>Imposto Municipal S. Transmissões Onerosas de Imóveis (1)</t>
  </si>
  <si>
    <t>Fabricação de tubos, condutas, perfis ocos e respectivos acessórios de aço</t>
  </si>
  <si>
    <t>24310</t>
  </si>
  <si>
    <t>24320</t>
  </si>
  <si>
    <t>24330</t>
  </si>
  <si>
    <t>24340</t>
  </si>
  <si>
    <t>Trefilagem a frio</t>
  </si>
  <si>
    <t>24420</t>
  </si>
  <si>
    <t>24430</t>
  </si>
  <si>
    <t>24440</t>
  </si>
  <si>
    <t>24450</t>
  </si>
  <si>
    <t>Obtenção e primeira transformação de outros metais não ferrosos</t>
  </si>
  <si>
    <t>24460</t>
  </si>
  <si>
    <t>24510</t>
  </si>
  <si>
    <t>24530</t>
  </si>
  <si>
    <t>24540</t>
  </si>
  <si>
    <t>Fundição de outros metais não ferrosos</t>
  </si>
  <si>
    <t>nacionais e comunitários em matéria de ambiente, igualdade de oportunidades e concorrência;</t>
  </si>
  <si>
    <t xml:space="preserve">    Participações financeiras - método da equivalência patrimonial</t>
  </si>
  <si>
    <t xml:space="preserve">    Participações financeiras - outros métodos</t>
  </si>
  <si>
    <t xml:space="preserve">    Accionistas/sócios</t>
  </si>
  <si>
    <t xml:space="preserve">    Inventários</t>
  </si>
  <si>
    <t xml:space="preserve">    Clientes</t>
  </si>
  <si>
    <t xml:space="preserve"> 20. Custos e Perdas Extraordinárias </t>
  </si>
  <si>
    <t xml:space="preserve"> 21. Resultados antes da função financeira (18+19-20)</t>
  </si>
  <si>
    <t xml:space="preserve"> 22. Proveitos e Ganhos Financeiros </t>
  </si>
  <si>
    <t>78 (2)</t>
  </si>
  <si>
    <t>Alteração fundamental no processo de produção</t>
  </si>
  <si>
    <t>Diversificação de um estabelecimento já existente</t>
  </si>
  <si>
    <t>Aumento da capacidade de um estabelecimento já existente</t>
  </si>
  <si>
    <t xml:space="preserve">Amortização e Depreciação dos Ativos Associados à Atividade a Modernizar </t>
  </si>
  <si>
    <t>Valor Contabilístico dos Ativos que são Reutilizados</t>
  </si>
  <si>
    <t xml:space="preserve">Capacidade instalada </t>
  </si>
  <si>
    <t>QUADRO 7 - OUTRAS INFORMAÇÕES</t>
  </si>
  <si>
    <t>QUADRO 8- DEMONSTRAÇÃO DE RESULTADOS DO PROJETO - Para efeito de Benefícios Fiscais</t>
  </si>
  <si>
    <t>Quadro - 9 Mapa de Cash Flows do Projeto</t>
  </si>
  <si>
    <t>QUADRO 10 - DEMONSTRAÇÃO DE RESULTADOS HISTÓRICA E PREVISIONAL DA EMPRESA</t>
  </si>
  <si>
    <t xml:space="preserve">               QUADRO 11 - BALANÇOS HISTÓRICOS E PREVISIONAIS DA EMPRESA</t>
  </si>
  <si>
    <t xml:space="preserve">QUADRO 12 - VALOR ACRESCENTADO PREVISIONAL DA EMPRESA </t>
  </si>
  <si>
    <t>QUADRO 13 - BALANÇA DE PAGAMENTOS PREVISIONAL DA EMPRESA</t>
  </si>
  <si>
    <t xml:space="preserve">QUADRO 14 - LISTAGEM DOS PRÉDIOS UTILIZADOS  NO ÂMBITO DO PROJETO </t>
  </si>
  <si>
    <t>QUADRO 15 - LISTAGEM DOS IMÓVEIS A ADQUIRIR DESTINADOS AO EXERCÍCIO DA ACTIVIDADE NO ÂMBITO DO PROJECTO</t>
  </si>
  <si>
    <t xml:space="preserve">QUADRO 16 - LISTAGEM DOS ACTOS OU CONTRATOS PREVISTOS  </t>
  </si>
  <si>
    <t xml:space="preserve">QUADRO 8 - DEMONSTRAÇÃO DE RESULTADOS DO PROJETO </t>
  </si>
  <si>
    <t>QUADRO 9 - MAPA DE CASH FLOWS DO PROJETO</t>
  </si>
  <si>
    <t>QUADRO 11 - BALANÇOS HISTÓRICOS E PREVISIONAIS DA EMPRESA</t>
  </si>
  <si>
    <t>QUADRO 12 - VALOR ACRESCENTADO DA EMPRESA</t>
  </si>
  <si>
    <t>QUADRO 13 - BALANÇA DE PAGAMENTOS DA EMPRESA</t>
  </si>
  <si>
    <t xml:space="preserve">QUADRO 14 - LISTAGEM DOS PRÉDIOS UTILIZADOS NO ÂMBITO DO PROJETO </t>
  </si>
  <si>
    <t>QUADRO 15 - LISTAGEM DOS IMÓVEIS A ADQUIRIR</t>
  </si>
  <si>
    <t xml:space="preserve">QUADRO 16 - LISTAGEM DOS ACTOS OU CONTRATOS PREVISTOS, SUJEITOS A </t>
  </si>
  <si>
    <t>Fabricação de couro reconstituído</t>
  </si>
  <si>
    <t>192</t>
  </si>
  <si>
    <t>Fab.art. viagem e uso pessoal de marroq.,correeiro e seleiro</t>
  </si>
  <si>
    <t>1920</t>
  </si>
  <si>
    <t>19200</t>
  </si>
  <si>
    <t>193</t>
  </si>
  <si>
    <t>Indústria do calçado</t>
  </si>
  <si>
    <t>1930</t>
  </si>
  <si>
    <t>19301</t>
  </si>
  <si>
    <t>Fabricação de calçado</t>
  </si>
  <si>
    <t>19302</t>
  </si>
  <si>
    <t>Fabricação de componentes p/ calçado</t>
  </si>
  <si>
    <t>20</t>
  </si>
  <si>
    <t xml:space="preserve">  2.1. Patentes, licenças, «know-how» ou conhecimentos técnicos não protegidos por patente</t>
  </si>
  <si>
    <t xml:space="preserve">  2.2. Estudos relacionados com o projeto</t>
  </si>
  <si>
    <t>3. OUTROS INVESTIMENTOS</t>
  </si>
  <si>
    <t>Fab.ot.ob.madeira,ob.de cestaria e espartaria;ind.da cortiça</t>
  </si>
  <si>
    <t>2051</t>
  </si>
  <si>
    <t>Fabricação de outras obras de madeira</t>
  </si>
  <si>
    <t>20511</t>
  </si>
  <si>
    <t>Fabricação de caixões mortuários em madeira</t>
  </si>
  <si>
    <t>20512</t>
  </si>
  <si>
    <t>Fabricação de outras obras de madeira, ne</t>
  </si>
  <si>
    <t>2052</t>
  </si>
  <si>
    <t>Fab. de obras de cestaria e de espartaria; Ind. da cortiça</t>
  </si>
  <si>
    <t>20521</t>
  </si>
  <si>
    <t>Fabricação de obras de cestaria e de espartaria</t>
  </si>
  <si>
    <t>20522</t>
  </si>
  <si>
    <t>Indústria da cortiça</t>
  </si>
  <si>
    <t>21</t>
  </si>
  <si>
    <t>Fabricação de pasta, de papel cartão e seus artigos</t>
  </si>
  <si>
    <t>211</t>
  </si>
  <si>
    <t>Fabricação de pasta, de papel e cartão (excepto canelado)</t>
  </si>
  <si>
    <t>Vendas e serviços prestados</t>
  </si>
  <si>
    <t>Subsídios à exploração</t>
  </si>
  <si>
    <t>Ganhos/perdas imputados de subsidiárias, associadas a empreendimentos conjuntos</t>
  </si>
  <si>
    <t>Variação nos inventários da produção</t>
  </si>
  <si>
    <t>429 Perdas por imparidade acumuladas</t>
  </si>
  <si>
    <t>436 Equipamentos biológicos</t>
  </si>
  <si>
    <t>439 Perdas por imparidade acumuladas</t>
  </si>
  <si>
    <t>442 Projectos de desenvolvimento</t>
  </si>
  <si>
    <t>449 Perdas por imparidade acumuladas</t>
  </si>
  <si>
    <t>455 Adiantamentos por conta de investimentos</t>
  </si>
  <si>
    <t>459 Perdas por imparidade acumuladas</t>
  </si>
  <si>
    <t>46 Activos não correntes detidos para venda</t>
  </si>
  <si>
    <t>Com. p/ grosso de cereais, sementes e alimentos p/ animais</t>
  </si>
  <si>
    <t>51211</t>
  </si>
  <si>
    <t>Com. p/ grosso cereais, sementes, leguminosas e oleaginosas</t>
  </si>
  <si>
    <t>51212</t>
  </si>
  <si>
    <t>Comércio p/ grosso de alimentos p/ animais</t>
  </si>
  <si>
    <t>5122</t>
  </si>
  <si>
    <t>Comércio p/ grosso de flores e plantas</t>
  </si>
  <si>
    <t>51220</t>
  </si>
  <si>
    <t>5123</t>
  </si>
  <si>
    <t>Comércio p/ grosso de animais vivos</t>
  </si>
  <si>
    <t>51230</t>
  </si>
  <si>
    <t>5124</t>
  </si>
  <si>
    <t>Comércio p/ grosso de peles e couro</t>
  </si>
  <si>
    <t>51240</t>
  </si>
  <si>
    <t>5125</t>
  </si>
  <si>
    <t>Produção de electricidade de origem hídrica</t>
  </si>
  <si>
    <t>Produção de electricidade de origem térmica</t>
  </si>
  <si>
    <t>Produção de electricidade de origem eólica, geotérmica, solar e de outra origem, n.e.</t>
  </si>
  <si>
    <t>Transporte de electricidade</t>
  </si>
  <si>
    <t>35130</t>
  </si>
  <si>
    <t>Distribuição de electricidade</t>
  </si>
  <si>
    <t>35140</t>
  </si>
  <si>
    <t>Comércio de electricidade</t>
  </si>
  <si>
    <t>35210</t>
  </si>
  <si>
    <t>35220</t>
  </si>
  <si>
    <t>Distribuição de combustíveis gasosos por condutas</t>
  </si>
  <si>
    <t>35230</t>
  </si>
  <si>
    <t>Comércio de gás por condutas</t>
  </si>
  <si>
    <t>35301</t>
  </si>
  <si>
    <t>Produção e distribuição de vapor, água quente e fria e ar frio por conduta</t>
  </si>
  <si>
    <t>35302</t>
  </si>
  <si>
    <t>Produção de gelo</t>
  </si>
  <si>
    <t>36001</t>
  </si>
  <si>
    <t>Captação e tratamento de água</t>
  </si>
  <si>
    <t>36002</t>
  </si>
  <si>
    <t>Distribuição de água</t>
  </si>
  <si>
    <t>5139</t>
  </si>
  <si>
    <t>Com. p/grosso não espec. de prod.aliment.,bebidas e tabaco</t>
  </si>
  <si>
    <t>51390</t>
  </si>
  <si>
    <t>514</t>
  </si>
  <si>
    <t>Com. p/grosso bens de consumo, exc.aliment.,bebidas e tabaco</t>
  </si>
  <si>
    <t>5141</t>
  </si>
  <si>
    <t>Comércio p/ grosso de têxteis</t>
  </si>
  <si>
    <t>51410</t>
  </si>
  <si>
    <t>5142</t>
  </si>
  <si>
    <t>Comércio p/ grosso de vestuário e de calçado</t>
  </si>
  <si>
    <t>51421</t>
  </si>
  <si>
    <t>Comércio p/ grosso de vestuário e acessórios</t>
  </si>
  <si>
    <t>51422</t>
  </si>
  <si>
    <t>Comércio p/ grosso de calçado</t>
  </si>
  <si>
    <t xml:space="preserve">  1.1. Terrenos(Indústria Extractiva) e obras de preparação</t>
  </si>
  <si>
    <t xml:space="preserve">             ás actividades administrativas essenciais</t>
  </si>
  <si>
    <t xml:space="preserve">        1.4.1  Ambiente</t>
  </si>
  <si>
    <t xml:space="preserve">        1.4.2 Qualidade</t>
  </si>
  <si>
    <t xml:space="preserve">        1.4.3 Formação</t>
  </si>
  <si>
    <t xml:space="preserve">        1.4.4 Outros</t>
  </si>
  <si>
    <t xml:space="preserve">  1.5. Equipamento Social Obrigatório</t>
  </si>
  <si>
    <t xml:space="preserve"> ...</t>
  </si>
  <si>
    <t xml:space="preserve"> 1. Capitais próprios</t>
  </si>
  <si>
    <t xml:space="preserve">     Capital Social</t>
  </si>
  <si>
    <t xml:space="preserve">     Prestações Suplementares de Capital</t>
  </si>
  <si>
    <t xml:space="preserve"> 2. Autofinanciamento (1)</t>
  </si>
  <si>
    <t xml:space="preserve">     Empréstimos Obrigacionistas</t>
  </si>
  <si>
    <t xml:space="preserve">     Fornecedores Imobilizado</t>
  </si>
  <si>
    <t xml:space="preserve">     Outras</t>
  </si>
  <si>
    <t xml:space="preserve">     Reembolsável</t>
  </si>
  <si>
    <t>TOTAIS</t>
  </si>
  <si>
    <t>QUADRO 11 - ORIGENS E APLICAÇÕES DE FUNDOS</t>
  </si>
  <si>
    <t xml:space="preserve">                      ORIGENS</t>
  </si>
  <si>
    <t xml:space="preserve"> 1. CAPITAIS PRÓPRIOS</t>
  </si>
  <si>
    <t xml:space="preserve">    Capital Social</t>
  </si>
  <si>
    <t xml:space="preserve">    Prestações Suplementares de Capital</t>
  </si>
  <si>
    <t xml:space="preserve"> 2. MEIOS LIBERTOS LÍQUIDOS (**)</t>
  </si>
  <si>
    <t xml:space="preserve"> 3. SUBSÍDIOS</t>
  </si>
  <si>
    <t xml:space="preserve">    Reembolsável (Aumento de dívidas a terceiros)</t>
  </si>
  <si>
    <t xml:space="preserve"> 4. CAPITAIS ALHEIOS (Médio/Longo Prazo)</t>
  </si>
  <si>
    <t xml:space="preserve">    Empréstimos Bancários</t>
  </si>
  <si>
    <t xml:space="preserve">    Sócios/Accionistas</t>
  </si>
  <si>
    <t xml:space="preserve">    Fornecedores/Imobilizado</t>
  </si>
  <si>
    <t xml:space="preserve">    Locação Financeira</t>
  </si>
  <si>
    <t xml:space="preserve">    Outros</t>
  </si>
  <si>
    <t xml:space="preserve">                         APLICAÇÕES</t>
  </si>
  <si>
    <t xml:space="preserve"> 6. DISTRIBUIÇÃO DE RESULTADOS</t>
  </si>
  <si>
    <t xml:space="preserve"> 7. DIMINUIÇÃO DE DÍVIDAS A TERCEIROS</t>
  </si>
  <si>
    <t xml:space="preserve">    Subsídio Reembolsável</t>
  </si>
  <si>
    <t xml:space="preserve">    Fornecedores /Imobilizado</t>
  </si>
  <si>
    <t xml:space="preserve"> 8. INVESTIMENTO EM CAPITAL FIXO</t>
  </si>
  <si>
    <t xml:space="preserve"> 9. VARIAÇÃO DE FUNDOS CIRCULANTES</t>
  </si>
  <si>
    <t>10. OUTROS</t>
  </si>
  <si>
    <t xml:space="preserve">        </t>
  </si>
  <si>
    <t>QUADRO 12 - VENDAS PREVISIONAIS DO PROJECTO</t>
  </si>
  <si>
    <t>Quant.</t>
  </si>
  <si>
    <t>Valor</t>
  </si>
  <si>
    <t>Interno</t>
  </si>
  <si>
    <t>Externo</t>
  </si>
  <si>
    <t>COMPRAS</t>
  </si>
  <si>
    <t>Identificação dos prédios (*)</t>
  </si>
  <si>
    <t>(*) Descrição na Conservatória de Registo Predial</t>
  </si>
  <si>
    <t xml:space="preserve">Actos ou contratos previstos </t>
  </si>
  <si>
    <t>Valor do contrato</t>
  </si>
  <si>
    <t>Postos de Trabalho a criar</t>
  </si>
  <si>
    <t>PROGRAMA / REGIME</t>
  </si>
  <si>
    <t>Total de Apoios</t>
  </si>
  <si>
    <t>Estimativa do imposto de selo a pagar</t>
  </si>
  <si>
    <t>Identificação dos imóveis (*)</t>
  </si>
  <si>
    <t>Pág. 14</t>
  </si>
  <si>
    <t xml:space="preserve"> 17. TOTAL dos Custos de Explor. (8+9+10+11+12+13+14+15+16)</t>
  </si>
  <si>
    <t xml:space="preserve"> RÚBRICAS</t>
  </si>
  <si>
    <t>Designação</t>
  </si>
  <si>
    <t>Mercados Destino</t>
  </si>
  <si>
    <t>UF</t>
  </si>
  <si>
    <t>Comunitário</t>
  </si>
  <si>
    <t>Extracomunitário</t>
  </si>
  <si>
    <t xml:space="preserve"> Externo</t>
  </si>
  <si>
    <t>Vendas Totais</t>
  </si>
  <si>
    <t>Abastecedores</t>
  </si>
  <si>
    <t>Mercados</t>
  </si>
  <si>
    <r>
      <t>NOTA:</t>
    </r>
    <r>
      <rPr>
        <sz val="8"/>
        <rFont val="Arial"/>
        <family val="2"/>
      </rPr>
      <t xml:space="preserve"> Discriminar a rubrica "Outros" quando utilizada</t>
    </r>
  </si>
  <si>
    <r>
      <t xml:space="preserve">(*) </t>
    </r>
    <r>
      <rPr>
        <sz val="8"/>
        <rFont val="Arial"/>
        <family val="2"/>
      </rPr>
      <t>Ano imediatamente a seguir ao último ano histórico</t>
    </r>
  </si>
  <si>
    <r>
      <t xml:space="preserve">(**) </t>
    </r>
    <r>
      <rPr>
        <sz val="8"/>
        <rFont val="Arial"/>
        <family val="2"/>
      </rPr>
      <t>Resultados Líquidos + Amortizações + Variações de Provisões do Exercício</t>
    </r>
  </si>
  <si>
    <t>Total</t>
  </si>
  <si>
    <t>Sub-Total</t>
  </si>
  <si>
    <t>Financiamento Total</t>
  </si>
  <si>
    <t>Montante do empréstimo/ Oper. de Leasing</t>
  </si>
  <si>
    <t>Prazo total da operação</t>
  </si>
  <si>
    <t xml:space="preserve">Período de Carência </t>
  </si>
  <si>
    <t xml:space="preserve">Plano de utilização:  </t>
  </si>
  <si>
    <t>Montantes</t>
  </si>
  <si>
    <t>Número de prestações</t>
  </si>
  <si>
    <t>Data da primeira prestação</t>
  </si>
  <si>
    <t>Data da última prestação</t>
  </si>
  <si>
    <t>Taxa de juro utilizada</t>
  </si>
  <si>
    <t>Garantias oferecidas</t>
  </si>
  <si>
    <r>
      <t xml:space="preserve">(1) </t>
    </r>
    <r>
      <rPr>
        <sz val="8"/>
        <rFont val="Arial"/>
        <family val="2"/>
      </rPr>
      <t>Resultados Líquidos + Amortizações + Variação de Provisões do Exercício</t>
    </r>
  </si>
  <si>
    <t xml:space="preserve">Total </t>
  </si>
  <si>
    <t>TOTAL (1+2)</t>
  </si>
  <si>
    <t xml:space="preserve">DESCRIÇÃO DO </t>
  </si>
  <si>
    <t>ANEXOS TÉCNICOS</t>
  </si>
  <si>
    <t xml:space="preserve">Data: </t>
  </si>
  <si>
    <t>Data:</t>
  </si>
  <si>
    <t xml:space="preserve">Assinatura de quem tenha poderes para obrigar a entidade. </t>
  </si>
  <si>
    <t>REGIMES DE APOIO</t>
  </si>
  <si>
    <t>Morada / Localização</t>
  </si>
  <si>
    <t>Funcionários</t>
  </si>
  <si>
    <t xml:space="preserve">Nº </t>
  </si>
  <si>
    <t>Áreas (metros quadrados)</t>
  </si>
  <si>
    <t>1.</t>
  </si>
  <si>
    <t xml:space="preserve">2.  </t>
  </si>
  <si>
    <t xml:space="preserve">5. </t>
  </si>
  <si>
    <t>Estab n.º</t>
  </si>
  <si>
    <t>Extracção e aglomeração de linhite</t>
  </si>
  <si>
    <t>1020</t>
  </si>
  <si>
    <t>10200</t>
  </si>
  <si>
    <t>103</t>
  </si>
  <si>
    <t>Extracção e aglomeração de turfa</t>
  </si>
  <si>
    <t>1030</t>
  </si>
  <si>
    <t>Funchal</t>
  </si>
  <si>
    <t>3103</t>
  </si>
  <si>
    <t>10300</t>
  </si>
  <si>
    <t>11</t>
  </si>
  <si>
    <t>Ext.petróleo,gás natural,activ.dos serv.relacion.,exc.prosp.</t>
  </si>
  <si>
    <t>111</t>
  </si>
  <si>
    <t>Extracção de petróleo bruto e gás natural</t>
  </si>
  <si>
    <t>1110</t>
  </si>
  <si>
    <t>1412</t>
  </si>
  <si>
    <t>11100</t>
  </si>
  <si>
    <t>112</t>
  </si>
  <si>
    <t>Activ.serv.relacion.c/extracção petróleo,gás,exc.prospecção</t>
  </si>
  <si>
    <t>1120</t>
  </si>
  <si>
    <t>11200</t>
  </si>
  <si>
    <t>12</t>
  </si>
  <si>
    <t>Extracção de minérios de urânio e de tório</t>
  </si>
  <si>
    <t>120</t>
  </si>
  <si>
    <t>Ilha do Faial</t>
  </si>
  <si>
    <t>1200</t>
  </si>
  <si>
    <t>12000</t>
  </si>
  <si>
    <t>13</t>
  </si>
  <si>
    <t>Extracção e preparação de minérios metálicos</t>
  </si>
  <si>
    <t>131</t>
  </si>
  <si>
    <t>Extracção e preparação de minérios de ferro</t>
  </si>
  <si>
    <t>Ilha de São Miguel</t>
  </si>
  <si>
    <t>1310</t>
  </si>
  <si>
    <t>13100</t>
  </si>
  <si>
    <t>Ilha das Flores</t>
  </si>
  <si>
    <t>132</t>
  </si>
  <si>
    <t>Ext. e prep. minérios metál. não ferrosos exc.urânio e tório</t>
  </si>
  <si>
    <t>Ilha do Pico</t>
  </si>
  <si>
    <t>1320</t>
  </si>
  <si>
    <t>13201</t>
  </si>
  <si>
    <t>Extracção e preparação de minérios de cobre</t>
  </si>
  <si>
    <t>13202</t>
  </si>
  <si>
    <t xml:space="preserve">7. </t>
  </si>
  <si>
    <t xml:space="preserve">8. </t>
  </si>
  <si>
    <t>Comércio a retalho de vestuário</t>
  </si>
  <si>
    <t>52421</t>
  </si>
  <si>
    <t>Comércio a retalho de vestuário p/ adultos</t>
  </si>
  <si>
    <t>52422</t>
  </si>
  <si>
    <t>Comércio a retalho de vestuário p/ bébés e crianças</t>
  </si>
  <si>
    <t>5243</t>
  </si>
  <si>
    <t>Comércio a retalho de calçado e de artigos de couro</t>
  </si>
  <si>
    <t>52431</t>
  </si>
  <si>
    <t>Comércio a retalho de calçado</t>
  </si>
  <si>
    <t>52432</t>
  </si>
  <si>
    <t>Comércio a retalho de marroquinaria e artigos de viagem</t>
  </si>
  <si>
    <t>5244</t>
  </si>
  <si>
    <t>Com. a retalho móveis,art.de iluminação e outros art.p/o lar</t>
  </si>
  <si>
    <t>52441</t>
  </si>
  <si>
    <t>Comércio a retalho de mobiliário e artigos de iluminação</t>
  </si>
  <si>
    <t>52442</t>
  </si>
  <si>
    <t>Com. a retalho louças,cutelaria e outros art.sim. p/uso dom.</t>
  </si>
  <si>
    <t>52443</t>
  </si>
  <si>
    <t>Comércio a retalho de têxteis p/ o lar</t>
  </si>
  <si>
    <t>52444</t>
  </si>
  <si>
    <t>Comércio a retalho de outros artigos p/ o lar, ne</t>
  </si>
  <si>
    <t>5245</t>
  </si>
  <si>
    <t>Com.a retalho electro.,ap.de rádio e TV,instr.musicais,disco</t>
  </si>
  <si>
    <t>52451</t>
  </si>
  <si>
    <t>Com. a retalho de electrodomésticos, ap. rádio, TV e vídeo</t>
  </si>
  <si>
    <t>52452</t>
  </si>
  <si>
    <t>Com. a retalho intr. musicais, discos, k7 e prod. similares</t>
  </si>
  <si>
    <t>5246</t>
  </si>
  <si>
    <t>Com.a retalho ferrag.,tintas,vidros,equip.sanit.,ladrilhos</t>
  </si>
  <si>
    <t>52461</t>
  </si>
  <si>
    <t>Comércio a retalho de ferragens e de vidro plano</t>
  </si>
  <si>
    <t>52462</t>
  </si>
  <si>
    <t>Comércio a retalho de tintas, vernizes e prod. similares</t>
  </si>
  <si>
    <t>52463</t>
  </si>
  <si>
    <t>Com.a retalho mat.de bricolage,equip.sanitário,ladrilhos ...</t>
  </si>
  <si>
    <t>5247</t>
  </si>
  <si>
    <t>Comércio a retalho de livros, jornais e artigos de papelaria</t>
  </si>
  <si>
    <t>52471</t>
  </si>
  <si>
    <t>Comércio a retalho de livros</t>
  </si>
  <si>
    <t>52472</t>
  </si>
  <si>
    <t>Com. a retalho de artigos de papelaria, jornais e revistas</t>
  </si>
  <si>
    <t>5248</t>
  </si>
  <si>
    <t>52481</t>
  </si>
  <si>
    <t>Com. a retalho de máquinas e de outro material p/ escritório</t>
  </si>
  <si>
    <t>52482</t>
  </si>
  <si>
    <t>Com.a retalho mat.óptico,fotográf.,cinemat.e instr.precisão</t>
  </si>
  <si>
    <t>52483</t>
  </si>
  <si>
    <t xml:space="preserve"> 9. Custo das Mat. Primas e Subsid. Consumidas </t>
  </si>
  <si>
    <t xml:space="preserve"> 10. Fornecimento e Serviços Externos </t>
  </si>
  <si>
    <t xml:space="preserve">     10.1. Subcontratos</t>
  </si>
  <si>
    <t xml:space="preserve">     10.2. Trabalhos Especializados</t>
  </si>
  <si>
    <t xml:space="preserve">     10.3. Electricidade e Combustíveis</t>
  </si>
  <si>
    <t>62211+62212</t>
  </si>
  <si>
    <t xml:space="preserve">     10.4. Comissões e "Royalties"</t>
  </si>
  <si>
    <t>62228+62224</t>
  </si>
  <si>
    <t xml:space="preserve">     10.5. Outros Fornec. Serviços Externos</t>
  </si>
  <si>
    <t xml:space="preserve"> 11. Custos com o Pessoal</t>
  </si>
  <si>
    <t xml:space="preserve"> 12. Amortizações do Exercício</t>
  </si>
  <si>
    <t xml:space="preserve"> 13. Provisões do Exercício</t>
  </si>
  <si>
    <t xml:space="preserve"> 14. Impostos</t>
  </si>
  <si>
    <t xml:space="preserve">     14.1. Directos</t>
  </si>
  <si>
    <t xml:space="preserve">     14.2. Indirectos</t>
  </si>
  <si>
    <t xml:space="preserve"> 15. Outros Custos de Exploração</t>
  </si>
  <si>
    <t xml:space="preserve"> 16. Custos e Perdas Financeiras de Exploração</t>
  </si>
  <si>
    <t xml:space="preserve">     16.1. Diferenças de Câmbio Desfavoráveis</t>
  </si>
  <si>
    <t xml:space="preserve">     16.2. Descontos de PP Concedidos</t>
  </si>
  <si>
    <t xml:space="preserve"> 19. Proveitos e Ganhos Extraordinários </t>
  </si>
  <si>
    <t>Com. a retalho artigos de desporto, campismo, caça e lazer</t>
  </si>
  <si>
    <t>52486</t>
  </si>
  <si>
    <t>Comércio a retalho de flores, plantas e sementes p/ jardim</t>
  </si>
  <si>
    <t>52487</t>
  </si>
  <si>
    <t>Comércio a retalho de combustíveis p/ uso doméstico</t>
  </si>
  <si>
    <t>52488</t>
  </si>
  <si>
    <t>Com. a retalho outros prod.novos em estab. especializados,ne</t>
  </si>
  <si>
    <t>525</t>
  </si>
  <si>
    <t>Com. a retalho de artigos em segunda mão em estabelecimentos</t>
  </si>
  <si>
    <t>5250</t>
  </si>
  <si>
    <t>52500</t>
  </si>
  <si>
    <t>526</t>
  </si>
  <si>
    <t>Comércio a retalho não efectuado em estabelecimentos</t>
  </si>
  <si>
    <t>5261</t>
  </si>
  <si>
    <t>Comércio a retalho por correspondência</t>
  </si>
  <si>
    <t>52610</t>
  </si>
  <si>
    <t>5262</t>
  </si>
  <si>
    <t>Comércio a retalho em bancas e feiras</t>
  </si>
  <si>
    <t>52621</t>
  </si>
  <si>
    <t>Com. a retalho em bancas e feiras prod.alimentares e bebidas</t>
  </si>
  <si>
    <t>52622</t>
  </si>
  <si>
    <t>Com.a retalho em bancas e feiras:vestuário,tecidos,calçado..</t>
  </si>
  <si>
    <t>52623</t>
  </si>
  <si>
    <t>Com. a retalho em bancas/feiras outros prod. não aliment.,ne</t>
  </si>
  <si>
    <t>5263</t>
  </si>
  <si>
    <t>Com. a retalho p/ outros métodos, não efectuado em estab.</t>
  </si>
  <si>
    <t>52630</t>
  </si>
  <si>
    <t>527</t>
  </si>
  <si>
    <t>Reparação de bens pessoais e domésticos</t>
  </si>
  <si>
    <t>5271</t>
  </si>
  <si>
    <t>Reparação de calçado e de outros artigos de couro</t>
  </si>
  <si>
    <t>52710</t>
  </si>
  <si>
    <t>5272</t>
  </si>
  <si>
    <t>Reparação de electrodomésticos</t>
  </si>
  <si>
    <t>52720</t>
  </si>
  <si>
    <t>5273</t>
  </si>
  <si>
    <t>Reparação de relógios e de artigos de joalharia</t>
  </si>
  <si>
    <t>52730</t>
  </si>
  <si>
    <t>5274</t>
  </si>
  <si>
    <t>Reparação de bens pessoais e domésticos, ne</t>
  </si>
  <si>
    <t>52740</t>
  </si>
  <si>
    <t>55</t>
  </si>
  <si>
    <t>Alojamento e restauração (restaurantes e similares)</t>
  </si>
  <si>
    <t>551</t>
  </si>
  <si>
    <t>Estabelecimentos hoteleiros</t>
  </si>
  <si>
    <t>5511</t>
  </si>
  <si>
    <t>Estabelecimentos hoteleiros c/ restaurante</t>
  </si>
  <si>
    <t>55111</t>
  </si>
  <si>
    <t>Hóteis c/ restaurante</t>
  </si>
  <si>
    <t>55112</t>
  </si>
  <si>
    <t>Pensões c/ restaurante</t>
  </si>
  <si>
    <t>55113</t>
  </si>
  <si>
    <t>Estalagens c/ restaurante</t>
  </si>
  <si>
    <t>55114</t>
  </si>
  <si>
    <t>Pousadas c/ restaurante</t>
  </si>
  <si>
    <t>QUADRO 21-B - VALOR ACRESCENTADO NACIONAL DA EMPRESA (PÓS-PROJECTO)</t>
  </si>
  <si>
    <t>15.Balança de Capitais(11+12+13+14)</t>
  </si>
  <si>
    <t>16.Balança de Oper. Não Monetárias(10+15)</t>
  </si>
  <si>
    <t>51/52/53</t>
  </si>
  <si>
    <t>25/89</t>
  </si>
  <si>
    <r>
      <t>(1)</t>
    </r>
    <r>
      <rPr>
        <sz val="8"/>
        <rFont val="Arial"/>
        <family val="2"/>
      </rPr>
      <t xml:space="preserve"> Mercado Externo</t>
    </r>
  </si>
  <si>
    <r>
      <t>(2)</t>
    </r>
    <r>
      <rPr>
        <sz val="8"/>
        <rFont val="Arial"/>
        <family val="2"/>
      </rPr>
      <t xml:space="preserve"> Amortizações incluídas</t>
    </r>
  </si>
  <si>
    <t>10.Custos das Mat.Primas e Sub.Consumidas(1)</t>
  </si>
  <si>
    <t>252/253</t>
  </si>
  <si>
    <t>62224/8</t>
  </si>
  <si>
    <t>62211/2</t>
  </si>
  <si>
    <t>622/29</t>
  </si>
  <si>
    <t>622/629</t>
  </si>
  <si>
    <t>CONTAS</t>
  </si>
  <si>
    <t xml:space="preserve"> V. A. L   (a)</t>
  </si>
  <si>
    <t>Tx.  Actualiz.</t>
  </si>
  <si>
    <t>T. I. R</t>
  </si>
  <si>
    <t>42/43</t>
  </si>
  <si>
    <t xml:space="preserve">Concessão de Benefícios Fiscais. </t>
  </si>
  <si>
    <r>
      <t>E)</t>
    </r>
    <r>
      <rPr>
        <sz val="11"/>
        <rFont val="Arial"/>
        <family val="2"/>
      </rPr>
      <t xml:space="preserve"> Manterá os postos de trabalho a criar até ao final da vigência do Contrato de</t>
    </r>
  </si>
  <si>
    <t xml:space="preserve"> ao acompanhamento do projecto, nos termos requeridos. </t>
  </si>
  <si>
    <t xml:space="preserve">Capital em </t>
  </si>
  <si>
    <t>Capital em</t>
  </si>
  <si>
    <t>Encargos</t>
  </si>
  <si>
    <t>Período</t>
  </si>
  <si>
    <t>dívida (1)</t>
  </si>
  <si>
    <t>Reembolso</t>
  </si>
  <si>
    <t>dívida (2)</t>
  </si>
  <si>
    <t>Juros</t>
  </si>
  <si>
    <t>Imp. Selo</t>
  </si>
  <si>
    <t>Totais</t>
  </si>
  <si>
    <r>
      <t>(1)</t>
    </r>
    <r>
      <rPr>
        <sz val="8"/>
        <rFont val="Arial"/>
        <family val="2"/>
      </rPr>
      <t xml:space="preserve"> No início do período</t>
    </r>
  </si>
  <si>
    <r>
      <t>(2)</t>
    </r>
    <r>
      <rPr>
        <sz val="8"/>
        <rFont val="Arial"/>
        <family val="2"/>
      </rPr>
      <t xml:space="preserve"> No final do período</t>
    </r>
  </si>
  <si>
    <t xml:space="preserve">Serviço da Dívida </t>
  </si>
  <si>
    <t>Fabricação de rebites, parafusos, molas e correntes metálica</t>
  </si>
  <si>
    <t>28741</t>
  </si>
  <si>
    <t>Fabricação de rebites e parafusos</t>
  </si>
  <si>
    <t>28742</t>
  </si>
  <si>
    <t>Fabricação de molas</t>
  </si>
  <si>
    <t>28743</t>
  </si>
  <si>
    <t>Fabricação de correntes metálicas</t>
  </si>
  <si>
    <t>2875</t>
  </si>
  <si>
    <t>Fabricação de outros prod. metálicos, ne</t>
  </si>
  <si>
    <t>28751</t>
  </si>
  <si>
    <t>Fabricação de louça metálica e artigos de uso doméstico</t>
  </si>
  <si>
    <t>28752</t>
  </si>
  <si>
    <t>Fabricação de outros prod. metálicos diversos, ne</t>
  </si>
  <si>
    <t>29</t>
  </si>
  <si>
    <t>Fabricação de máquinas e de equipamentos, ne</t>
  </si>
  <si>
    <t>291</t>
  </si>
  <si>
    <t>Fab.maq.e equip.p/prod.e util.de energia mecânica (exc...)</t>
  </si>
  <si>
    <t>2911</t>
  </si>
  <si>
    <t>Fabricação de motores e turbinas</t>
  </si>
  <si>
    <t>29110</t>
  </si>
  <si>
    <t>2912</t>
  </si>
  <si>
    <t>Fabricação de bombas e compressores</t>
  </si>
  <si>
    <t>29120</t>
  </si>
  <si>
    <t>2913</t>
  </si>
  <si>
    <t>Fabricação de torneiras e de válvulas</t>
  </si>
  <si>
    <t>29130</t>
  </si>
  <si>
    <t>2914</t>
  </si>
  <si>
    <t>Fab. rolamentos, engrenagens e outros órgãos de transmissão</t>
  </si>
  <si>
    <t>29140</t>
  </si>
  <si>
    <t>292</t>
  </si>
  <si>
    <t>Fabricação de máquinas de uso geral</t>
  </si>
  <si>
    <t>2921</t>
  </si>
  <si>
    <t>Fabricação de fornos e queimadores</t>
  </si>
  <si>
    <t>29210</t>
  </si>
  <si>
    <t>2922</t>
  </si>
  <si>
    <t>Fabricação de equipamento de elevação e de movimentação</t>
  </si>
  <si>
    <t>29221</t>
  </si>
  <si>
    <t>Fab. ascensores, monta cargas, escadas, passadeiras rolantes</t>
  </si>
  <si>
    <t>29222</t>
  </si>
  <si>
    <t>Fabricação de equipamentos de elevação e de movimentação, ne</t>
  </si>
  <si>
    <t>2923</t>
  </si>
  <si>
    <t>Fab. equipamento não doméstico p/ refrigeração e ventilação</t>
  </si>
  <si>
    <t>29230</t>
  </si>
  <si>
    <t>2924</t>
  </si>
  <si>
    <t>Fabricação de outras máquinas de uso geral, ne</t>
  </si>
  <si>
    <t>29241</t>
  </si>
  <si>
    <t>Fab. e reparação de máq. de acondicionamento e de embalagem</t>
  </si>
  <si>
    <t>29242</t>
  </si>
  <si>
    <t>3101</t>
  </si>
  <si>
    <t>012</t>
  </si>
  <si>
    <t>Produção animal</t>
  </si>
  <si>
    <t>Ilha de São Jorge</t>
  </si>
  <si>
    <t>0121</t>
  </si>
  <si>
    <t>Bovinicultura</t>
  </si>
  <si>
    <t>Câmara de Lobos</t>
  </si>
  <si>
    <t>3102</t>
  </si>
  <si>
    <t>01210</t>
  </si>
  <si>
    <t>0122</t>
  </si>
  <si>
    <t>Criação de gado ovino, caprino, cavalar, asinino e muar</t>
  </si>
  <si>
    <t>01220</t>
  </si>
  <si>
    <t>0123</t>
  </si>
  <si>
    <t>Suinicultura</t>
  </si>
  <si>
    <t>01230</t>
  </si>
  <si>
    <t>0124</t>
  </si>
  <si>
    <t>Avicultura</t>
  </si>
  <si>
    <t>01240</t>
  </si>
  <si>
    <t>0125</t>
  </si>
  <si>
    <t>Outra produção animal</t>
  </si>
  <si>
    <t>01251</t>
  </si>
  <si>
    <t>Apicultura</t>
  </si>
  <si>
    <t>0502</t>
  </si>
  <si>
    <t>01252</t>
  </si>
  <si>
    <t>Outra produção animal, ne</t>
  </si>
  <si>
    <t>QUADRO 9.1 - DEMONSTRAÇÃO DE RESULTADOS HISTÓRICA DA EMPRESA</t>
  </si>
  <si>
    <t xml:space="preserve">               QUADRO 10.1 - BALANÇOS HISTÓRICOS DA EMPRESA</t>
  </si>
  <si>
    <t>Preparação e conservação de frutos e de prod. hortícolas, ne</t>
  </si>
  <si>
    <t>15330</t>
  </si>
  <si>
    <t>15331</t>
  </si>
  <si>
    <t>Congelação de frutos e de prod. hortícolas</t>
  </si>
  <si>
    <t>1810</t>
  </si>
  <si>
    <t>15332</t>
  </si>
  <si>
    <t>Secagem e desidratação de frutos e de prod. hortícolas</t>
  </si>
  <si>
    <t>15333</t>
  </si>
  <si>
    <t>Fabricação de doces, compotas, geleias e marmelada</t>
  </si>
  <si>
    <t>15334</t>
  </si>
  <si>
    <t>Descasque, transformação de frutos de casca rija comestíveis</t>
  </si>
  <si>
    <t>15335</t>
  </si>
  <si>
    <t>Imparidade de dívidas a receber (perdas/reversões)</t>
  </si>
  <si>
    <t>Provisões (aumentos/reduções)</t>
  </si>
  <si>
    <t>Imparidade de investimentos não depreciáveis/amortizáveis (perdas/reversões)</t>
  </si>
  <si>
    <t>Aumentos/reduções de justo valor</t>
  </si>
  <si>
    <t>Outros rendimentos e ganhos</t>
  </si>
  <si>
    <t>Outros gastos e perdas</t>
  </si>
  <si>
    <t>Resultado antes de depreciações, gastos de financiamento e impostos</t>
  </si>
  <si>
    <t>Gastos/reversões de depreciação e de amortização</t>
  </si>
  <si>
    <t>Imparidade de Investimentos depreciáveis/amortizáveis (perdas/reversões)</t>
  </si>
  <si>
    <t>Resultado operacional (antes de gastos de financiamento e impostos)</t>
  </si>
  <si>
    <t>Juros e rendimentos similares obtidos</t>
  </si>
  <si>
    <t>Juros e gastos similares suportados</t>
  </si>
  <si>
    <t>Resultado antes de impostos</t>
  </si>
  <si>
    <t>4.JUROS DURANTE A CONSTRUÇÃO</t>
  </si>
  <si>
    <t>5.FUNDO DE MANEIO</t>
  </si>
  <si>
    <t>Prep. e conserv. de frutos e prod. hortícolas p/processos,ne</t>
  </si>
  <si>
    <t>154</t>
  </si>
  <si>
    <t>Produção de óleos e gorduras animais e vegetais</t>
  </si>
  <si>
    <t>1541</t>
  </si>
  <si>
    <t>Produção de óleos e gorduras brutos</t>
  </si>
  <si>
    <t>15411</t>
  </si>
  <si>
    <t>Produção de óleos e gorduras animais brutos</t>
  </si>
  <si>
    <t>15412</t>
  </si>
  <si>
    <t>Produção de azeite</t>
  </si>
  <si>
    <t>15413</t>
  </si>
  <si>
    <t>Produção de óleos vegetais brutos (excepto azeite)</t>
  </si>
  <si>
    <t>1542</t>
  </si>
  <si>
    <t>Refinação de óleos e gorduras</t>
  </si>
  <si>
    <t>15420</t>
  </si>
  <si>
    <t>1543</t>
  </si>
  <si>
    <t>Fabricação de margarinas e de gorduras alimentares similares</t>
  </si>
  <si>
    <t>15430</t>
  </si>
  <si>
    <t>155</t>
  </si>
  <si>
    <t>Indústria de lactícinios</t>
  </si>
  <si>
    <t>1551</t>
  </si>
  <si>
    <t>Indústrias do leite e derivados</t>
  </si>
  <si>
    <t>15510</t>
  </si>
  <si>
    <t>1552</t>
  </si>
  <si>
    <t>Fabricação de gelados e sorvetes</t>
  </si>
  <si>
    <t>15520</t>
  </si>
  <si>
    <t>156</t>
  </si>
  <si>
    <t>Transf.cereais,leguminosas; fab.amidos,féculas e prod. afins</t>
  </si>
  <si>
    <t>1561</t>
  </si>
  <si>
    <t>Transformação de cereais e leguminosas</t>
  </si>
  <si>
    <t>15611</t>
  </si>
  <si>
    <t>Moagem de cereais</t>
  </si>
  <si>
    <t>15612</t>
  </si>
  <si>
    <t>Descasque, branqueamento e glaciagem de arroz</t>
  </si>
  <si>
    <t>15613</t>
  </si>
  <si>
    <t>Transformação de cereais e leguminosas, ne</t>
  </si>
  <si>
    <t>Ponta do Sol</t>
  </si>
  <si>
    <t>3105</t>
  </si>
  <si>
    <t>1562</t>
  </si>
  <si>
    <t>Fabricação de amidos, féculas e prod. afins</t>
  </si>
  <si>
    <t>15620</t>
  </si>
  <si>
    <t>157</t>
  </si>
  <si>
    <t>Fabricação de alimentos compostos p/ animais</t>
  </si>
  <si>
    <t>1571</t>
  </si>
  <si>
    <t>Fabricação de alimentos p/ animais de criação</t>
  </si>
  <si>
    <t>15710</t>
  </si>
  <si>
    <t>1572</t>
  </si>
  <si>
    <t>Fabricação de alimentos p/ animais de estimação</t>
  </si>
  <si>
    <t>15720</t>
  </si>
  <si>
    <t>158</t>
  </si>
  <si>
    <t>Fabricação de outros prod. alimentares</t>
  </si>
  <si>
    <t>1581</t>
  </si>
  <si>
    <t>Panificação e pastelaria</t>
  </si>
  <si>
    <t>Porto Moniz</t>
  </si>
  <si>
    <t>3106</t>
  </si>
  <si>
    <t>15811</t>
  </si>
  <si>
    <t>Panificação</t>
  </si>
  <si>
    <t>Porto Santo</t>
  </si>
  <si>
    <t>Ilha de Porto Santo</t>
  </si>
  <si>
    <t>15812</t>
  </si>
  <si>
    <t>Pastelaria</t>
  </si>
  <si>
    <t>1582</t>
  </si>
  <si>
    <t>Fab. bolachas, biscoitos, tostas e pastelaria de conservação</t>
  </si>
  <si>
    <t>15820</t>
  </si>
  <si>
    <t>1583</t>
  </si>
  <si>
    <t>Indústria do açúcar</t>
  </si>
  <si>
    <t>15830</t>
  </si>
  <si>
    <t>1584</t>
  </si>
  <si>
    <t>Ind. do cacau, do chocolate e dos prod. de confeitaria</t>
  </si>
  <si>
    <t>Organização de feiras e de exposições</t>
  </si>
  <si>
    <t>74842</t>
  </si>
  <si>
    <t>Outras activ. de serv. prest. principal. às emp. diversas,ne</t>
  </si>
  <si>
    <t>75</t>
  </si>
  <si>
    <t>Administração Pública, Defesa e Segurança Social obrigatória</t>
  </si>
  <si>
    <t>751</t>
  </si>
  <si>
    <t>Administração Pública em geral,  económica e social</t>
  </si>
  <si>
    <t>7511</t>
  </si>
  <si>
    <t>Administração Pública - geral</t>
  </si>
  <si>
    <t>75111</t>
  </si>
  <si>
    <t>Administração central</t>
  </si>
  <si>
    <t>75112</t>
  </si>
  <si>
    <t>Administração regional</t>
  </si>
  <si>
    <t>75113</t>
  </si>
  <si>
    <t>Administração local</t>
  </si>
  <si>
    <t>7512</t>
  </si>
  <si>
    <t>Adm.Púb. - activ.sociais e culturais,exc.Seg.Soc.obrigatória</t>
  </si>
  <si>
    <t>75121</t>
  </si>
  <si>
    <t>Administração Pública - actividades de Saúde</t>
  </si>
  <si>
    <t>75122</t>
  </si>
  <si>
    <t>Administração Pública - actividades de Educação</t>
  </si>
  <si>
    <t>75123</t>
  </si>
  <si>
    <t>Adm.Púb.-activ.Cultura,Desporto,Recreação,Ambiente,Habitação</t>
  </si>
  <si>
    <t>7513</t>
  </si>
  <si>
    <t>Administração Pública - actividades económicas</t>
  </si>
  <si>
    <t>75130</t>
  </si>
  <si>
    <t>7514</t>
  </si>
  <si>
    <t>Actividades de apoio ao conjunto da Administração Pública</t>
  </si>
  <si>
    <t>75140</t>
  </si>
  <si>
    <t>752</t>
  </si>
  <si>
    <t>Neg.Estrang.,Defesa,Justiça,Seg.,Ordem Púb.e Protecção Cívil</t>
  </si>
  <si>
    <t>7521</t>
  </si>
  <si>
    <t>Negócios estrangeiros</t>
  </si>
  <si>
    <t>75210</t>
  </si>
  <si>
    <t>7522</t>
  </si>
  <si>
    <t>Fabricação de joalharia, ourivesaria e artigos similares, ne</t>
  </si>
  <si>
    <t>36221</t>
  </si>
  <si>
    <t>Fabricação de filigranas</t>
  </si>
  <si>
    <t>Escolas de condução e pilotagem</t>
  </si>
  <si>
    <t>80410</t>
  </si>
  <si>
    <t>8042</t>
  </si>
  <si>
    <t>Ensino p/ adultos e outras actividades educativas, ne</t>
  </si>
  <si>
    <t>80421</t>
  </si>
  <si>
    <t>Formação profissional</t>
  </si>
  <si>
    <t>80422</t>
  </si>
  <si>
    <t>Outras actividades educativas, ne</t>
  </si>
  <si>
    <t>85</t>
  </si>
  <si>
    <t>Saúde a acção social</t>
  </si>
  <si>
    <t>851</t>
  </si>
  <si>
    <t>Actividades de saúde humana</t>
  </si>
  <si>
    <t>8511</t>
  </si>
  <si>
    <t>Actividades dos estab. de saúde c/ internamento</t>
  </si>
  <si>
    <t>85110</t>
  </si>
  <si>
    <t>8512</t>
  </si>
  <si>
    <t>Actividades de prática clínica em ambulatório</t>
  </si>
  <si>
    <t>85120</t>
  </si>
  <si>
    <t>8513</t>
  </si>
  <si>
    <t>Actividades de medicina dentária e odontologia</t>
  </si>
  <si>
    <t>85130</t>
  </si>
  <si>
    <t>8514</t>
  </si>
  <si>
    <t>Outras actividades de saúde humana</t>
  </si>
  <si>
    <t>85141</t>
  </si>
  <si>
    <t>Laboratórios de análises clínicas</t>
  </si>
  <si>
    <t>85142</t>
  </si>
  <si>
    <t>Actividades de ambulâncias</t>
  </si>
  <si>
    <t>85143</t>
  </si>
  <si>
    <t>Actividades de enfermagem</t>
  </si>
  <si>
    <t>85144</t>
  </si>
  <si>
    <t>Centros de recolha e bancos de órgãos</t>
  </si>
  <si>
    <t>85145</t>
  </si>
  <si>
    <t>Outras actividades de saúde humana, ne</t>
  </si>
  <si>
    <t>852</t>
  </si>
  <si>
    <t>Actividades veterinárias</t>
  </si>
  <si>
    <t>8520</t>
  </si>
  <si>
    <t>85200</t>
  </si>
  <si>
    <t>853</t>
  </si>
  <si>
    <t>Actividades de acção social</t>
  </si>
  <si>
    <t>8531</t>
  </si>
  <si>
    <t>Acção social c/ alojamento</t>
  </si>
  <si>
    <t>85311</t>
  </si>
  <si>
    <t>Acção social p/ a infância e juventude, com alojamento</t>
  </si>
  <si>
    <t>85312</t>
  </si>
  <si>
    <t>Acção social p/ pessoas com deficiência, com alojamento</t>
  </si>
  <si>
    <t>85313</t>
  </si>
  <si>
    <t>Acção social p/ pessoas idosas, c/ alojamento</t>
  </si>
  <si>
    <t>85314</t>
  </si>
  <si>
    <t>Acção social c/ alojamento, ne</t>
  </si>
  <si>
    <t>8532</t>
  </si>
  <si>
    <t>Acção social s/ alojamento</t>
  </si>
  <si>
    <t>85321</t>
  </si>
  <si>
    <t>Acção social p/ a infãncia e juventude, s/ alojamento</t>
  </si>
  <si>
    <t>85322</t>
  </si>
  <si>
    <t>Acção social p/ pessoas com deficiência, s/ alojamento</t>
  </si>
  <si>
    <t>85323</t>
  </si>
  <si>
    <t>Tomou conhecimento das condições de elegibilidade subjetivas de acordo com o artº 3º do Código Fiscal do Investimento Anexo ao Decreto-Lei n.º 162/2014, de 31 de outubro</t>
  </si>
  <si>
    <t>Tomou conhecimento das condições de elegibilidade objetivas de acordo com o artº 4º do Código Fiscal do Investimento Anexo ao Decreto-Lei n.º 162/2014, de 31 de outubro</t>
  </si>
  <si>
    <t>Tomou conhecimento e declara estar em condições de cumprir com as obrigações dos promotores de acordo com o artº 6º do Código Fiscal do Investimento Anexo ao Decreto-Lei n.º 162/2014, de 31 de outubro</t>
  </si>
  <si>
    <t>15841</t>
  </si>
  <si>
    <t>Fabricação de cacau e de chocolate</t>
  </si>
  <si>
    <t>15842</t>
  </si>
  <si>
    <t>Fabricação de prod. de confeitaria</t>
  </si>
  <si>
    <t>Ribeira Brava</t>
  </si>
  <si>
    <t>3107</t>
  </si>
  <si>
    <t>1585</t>
  </si>
  <si>
    <t>Fabricação de massas alimentícias, cuscus e similares</t>
  </si>
  <si>
    <t>15850</t>
  </si>
  <si>
    <t>1586</t>
  </si>
  <si>
    <t>Indústria do café e do chá</t>
  </si>
  <si>
    <t>15860</t>
  </si>
  <si>
    <t>1587</t>
  </si>
  <si>
    <t>Fabricação de condimentos e temperos</t>
  </si>
  <si>
    <t>QUADRO 5 - QUADRO DE PESSOAL</t>
  </si>
  <si>
    <t>Comércio p/ grosso de tabaco em bruto</t>
  </si>
  <si>
    <t>51250</t>
  </si>
  <si>
    <t>513</t>
  </si>
  <si>
    <t>Comércio p/ grosso de prod. alimentares, bebidas e tabaco</t>
  </si>
  <si>
    <t>5131</t>
  </si>
  <si>
    <t>Comércio p/ grosso de fruta e de prod. hortícolas</t>
  </si>
  <si>
    <t>51311</t>
  </si>
  <si>
    <t>Com. p/ grosso de fruta e de prod. hortícolas, exc. batata</t>
  </si>
  <si>
    <t>51312</t>
  </si>
  <si>
    <t>Comércio p/ grosso de batata</t>
  </si>
  <si>
    <t>5132</t>
  </si>
  <si>
    <t>Comércio p/ grosso de carne e de prod. à base de carne</t>
  </si>
  <si>
    <t>51320</t>
  </si>
  <si>
    <t>5133</t>
  </si>
  <si>
    <t>Com. p/ grosso leite e derivados, ovos, azeite, óleos, gord.</t>
  </si>
  <si>
    <t>51331</t>
  </si>
  <si>
    <t>Comércio p/ grosso de leite, seus derivados e ovos</t>
  </si>
  <si>
    <t>51332</t>
  </si>
  <si>
    <t>Comércio p/ grosso de azeite, óleos e gorduras alimentares</t>
  </si>
  <si>
    <t>5134</t>
  </si>
  <si>
    <t>Fabricação de caldeiras e radiadores p/ aquecimento central</t>
  </si>
  <si>
    <t>28220</t>
  </si>
  <si>
    <t>283</t>
  </si>
  <si>
    <t>Fab. geradores de vapor (exc. caldeiras p/ aquec. central)</t>
  </si>
  <si>
    <t>2830</t>
  </si>
  <si>
    <t>28300</t>
  </si>
  <si>
    <t>284</t>
  </si>
  <si>
    <t>Fab. prod. forjados, estamp. e laminados; metalurgia dos pós</t>
  </si>
  <si>
    <t>2840</t>
  </si>
  <si>
    <t>28400</t>
  </si>
  <si>
    <t>28401</t>
  </si>
  <si>
    <t>Fabricação de prod. forjados, estampados e laminados</t>
  </si>
  <si>
    <t>28402</t>
  </si>
  <si>
    <t>Fabricação de prod. por pulverometalurgia</t>
  </si>
  <si>
    <t>285</t>
  </si>
  <si>
    <t>Tratamento e revest. de metais; activ. de mecânica em geral</t>
  </si>
  <si>
    <t>2851</t>
  </si>
  <si>
    <t>Tratamento e revestimento de metais</t>
  </si>
  <si>
    <t>28510</t>
  </si>
  <si>
    <t>2852</t>
  </si>
  <si>
    <t>Actividades de mecânica geral</t>
  </si>
  <si>
    <t>28520</t>
  </si>
  <si>
    <t>286</t>
  </si>
  <si>
    <t>Fabricação de cutelaria, ferramentas e ferragens</t>
  </si>
  <si>
    <t>2861</t>
  </si>
  <si>
    <t>Fabricação de cutelaria</t>
  </si>
  <si>
    <t>28610</t>
  </si>
  <si>
    <t>2862</t>
  </si>
  <si>
    <t>Fabricação de ferramentas</t>
  </si>
  <si>
    <t>28621</t>
  </si>
  <si>
    <t>Fabricação de produtos de confeitaria</t>
  </si>
  <si>
    <t>10830</t>
  </si>
  <si>
    <t>10840</t>
  </si>
  <si>
    <t>10850</t>
  </si>
  <si>
    <t>A - CARACTERIZAÇÃO DO PROMOTOR</t>
  </si>
  <si>
    <t>C - DADOS HISTÓRICOS (últimos 3 anos)</t>
  </si>
  <si>
    <t>D - APOIOS FISCAIS E FINANCEIROS RECEBIDOS (últimos 5 anos)</t>
  </si>
  <si>
    <t>Terrenos</t>
  </si>
  <si>
    <t>Edifícios</t>
  </si>
  <si>
    <t>Equipamentos</t>
  </si>
  <si>
    <t>Total Activo Fixo</t>
  </si>
  <si>
    <t>Devedores</t>
  </si>
  <si>
    <t>Inventários</t>
  </si>
  <si>
    <t>Estado e Out. Ent. Públicos</t>
  </si>
  <si>
    <t>Fornecedores</t>
  </si>
  <si>
    <t>Fornec. Investimentos</t>
  </si>
  <si>
    <t>Total Fundo de Maneio</t>
  </si>
  <si>
    <t>Invest. Em Fundo de Maneio</t>
  </si>
  <si>
    <t xml:space="preserve">   Activo Circulante</t>
  </si>
  <si>
    <t xml:space="preserve">   Passivo Circulante</t>
  </si>
  <si>
    <t>DEMOSTRAÇÃO DE RESULTADOS DO PROJECTO</t>
  </si>
  <si>
    <t>INVESTIMENTO</t>
  </si>
  <si>
    <t>Prestações Suplementares</t>
  </si>
  <si>
    <t xml:space="preserve">   Total Fundos Próprios</t>
  </si>
  <si>
    <t xml:space="preserve">   Total Capitais Alheios</t>
  </si>
  <si>
    <r>
      <t xml:space="preserve">   Suprimentos consolidados </t>
    </r>
    <r>
      <rPr>
        <vertAlign val="superscript"/>
        <sz val="10"/>
        <rFont val="Tahoma"/>
        <family val="2"/>
      </rPr>
      <t>(3)</t>
    </r>
  </si>
  <si>
    <t xml:space="preserve">   Outras dívidas a sócios / accionistas</t>
  </si>
  <si>
    <t>FINANCIAMENTO</t>
  </si>
  <si>
    <t>Capital Social (1)</t>
  </si>
  <si>
    <t xml:space="preserve">   Autofinanciamento (2)</t>
  </si>
  <si>
    <t>Recursos de Financiamento</t>
  </si>
  <si>
    <t>Comércio p/ grosso de peixe, crustáceos e moluscos</t>
  </si>
  <si>
    <t>51382</t>
  </si>
  <si>
    <t>Comércio p/ grosso de outros prod. alimentares, ne</t>
  </si>
  <si>
    <t>1598</t>
  </si>
  <si>
    <t>Prod. águas minerais e bebidas refrescantes não alcoólicas</t>
  </si>
  <si>
    <t>15981</t>
  </si>
  <si>
    <t>Engarrafamento de águas minerais naturais e de nascente</t>
  </si>
  <si>
    <t>15982</t>
  </si>
  <si>
    <t>Fab. de refrigerantes e de outras bebidas não alcoólicas, ne</t>
  </si>
  <si>
    <t>16</t>
  </si>
  <si>
    <t>Indústria do tabaco</t>
  </si>
  <si>
    <t>160</t>
  </si>
  <si>
    <t>1600</t>
  </si>
  <si>
    <t>16000</t>
  </si>
  <si>
    <t>17</t>
  </si>
  <si>
    <t>Fabricação de têxteis</t>
  </si>
  <si>
    <t>171</t>
  </si>
  <si>
    <t>Preparação e fiação de fibras têxteis</t>
  </si>
  <si>
    <t>Preparação e fiação de fibras do tipo algodão</t>
  </si>
  <si>
    <t>17110</t>
  </si>
  <si>
    <t>1712</t>
  </si>
  <si>
    <t>Preparação e fiação de fibras do tipo lã cardada</t>
  </si>
  <si>
    <t>17120</t>
  </si>
  <si>
    <t>1713</t>
  </si>
  <si>
    <t>Preparação e fiação de fibras do tipo lã penteada</t>
  </si>
  <si>
    <t>17130</t>
  </si>
  <si>
    <t>1821</t>
  </si>
  <si>
    <t>1714</t>
  </si>
  <si>
    <t>Preparação e fiação de fibras do tipo linho</t>
  </si>
  <si>
    <t>17140</t>
  </si>
  <si>
    <t>1715</t>
  </si>
  <si>
    <t>Prep./fiação seda; prep./texturização filamentos sintéticos</t>
  </si>
  <si>
    <t>17150</t>
  </si>
  <si>
    <t>1716</t>
  </si>
  <si>
    <t>Fabricação de linhas de costura</t>
  </si>
  <si>
    <t>17160</t>
  </si>
  <si>
    <t>1717</t>
  </si>
  <si>
    <t>Preparação e fiação de outras fibras têxteis</t>
  </si>
  <si>
    <t>Silvicultura,expl. florestal e activ. dos serv. relacionados</t>
  </si>
  <si>
    <t>020</t>
  </si>
  <si>
    <t>Ilha do Corvo</t>
  </si>
  <si>
    <t>Silvicultura e exploração florestal</t>
  </si>
  <si>
    <t>02011</t>
  </si>
  <si>
    <t>Silvicultura</t>
  </si>
  <si>
    <t>02012</t>
  </si>
  <si>
    <t>Exploração florestal</t>
  </si>
  <si>
    <t>Cuba</t>
  </si>
  <si>
    <t>Fabricação de rolamentos, de engrenagens e de outros orgãos de transmissão</t>
  </si>
  <si>
    <t>28221</t>
  </si>
  <si>
    <t>Fabricação de ascensores e monta cargas, escadas e passadeiras rolantes</t>
  </si>
  <si>
    <t>28222</t>
  </si>
  <si>
    <t>Fabricação de equipamentos de elevação e de movimentação, n.e.</t>
  </si>
  <si>
    <t>28230</t>
  </si>
  <si>
    <t>Fabricação de máquinas e equipamento de escritório, excepto computadores e equipamento periférico</t>
  </si>
  <si>
    <t>28240</t>
  </si>
  <si>
    <t>Fabricação de máquinas - ferramentas portáteis com motor</t>
  </si>
  <si>
    <t>28250</t>
  </si>
  <si>
    <t>Fabricação de equipamento não doméstico para refrigeração e ventilação</t>
  </si>
  <si>
    <t>28291</t>
  </si>
  <si>
    <t>Fabricação de máquinas de acondicionamento e de embalagem</t>
  </si>
  <si>
    <t>28292</t>
  </si>
  <si>
    <t>Fabricação de balanças e de outro equipamento para pesagem</t>
  </si>
  <si>
    <t>28293</t>
  </si>
  <si>
    <t>Fabricação de outras máquinas diversas de uso geral, n.e.</t>
  </si>
  <si>
    <t>Fabricação de máquinas e de tractores para a agricultura, pecuária e silvicultura</t>
  </si>
  <si>
    <t>28410</t>
  </si>
  <si>
    <t>Fabricação de máquinas - ferramentas para metais</t>
  </si>
  <si>
    <t>28490</t>
  </si>
  <si>
    <t>Fabricação de outras máquinas - ferramentas</t>
  </si>
  <si>
    <t>28910</t>
  </si>
  <si>
    <t>Fabricação de máquinas para a metalurgia</t>
  </si>
  <si>
    <t>28920</t>
  </si>
  <si>
    <t>Fabricação de máquinas para as indústrias extractivas e para a construção</t>
  </si>
  <si>
    <t>28930</t>
  </si>
  <si>
    <t>Fabricação de máquinas para as indústrias alimentares, das bebidas e do tabaco</t>
  </si>
  <si>
    <t>28940</t>
  </si>
  <si>
    <t>Fabricação de máquinas para as indústrias têxtil, do vestuário e do couro</t>
  </si>
  <si>
    <t>28950</t>
  </si>
  <si>
    <t>Fabricação de máquinas para as indústrias do papel e do cartão</t>
  </si>
  <si>
    <t>28960</t>
  </si>
  <si>
    <t>Fabricação de máquinas para as indústrias da borracha e do plástico</t>
  </si>
  <si>
    <t>28991</t>
  </si>
  <si>
    <t>Fabricação de máquinas para as indústrias de materiais de construção, cerâmica e vidro</t>
  </si>
  <si>
    <t>28992</t>
  </si>
  <si>
    <t>Cash-Flow Líquido Com Incentivos</t>
  </si>
  <si>
    <t>TIR</t>
  </si>
  <si>
    <t>VAL</t>
  </si>
  <si>
    <t>Sem Incentivos</t>
  </si>
  <si>
    <t>Com Incentivos</t>
  </si>
  <si>
    <t>17170</t>
  </si>
  <si>
    <t>Reprodução de gravações de som</t>
  </si>
  <si>
    <t>22310</t>
  </si>
  <si>
    <t>2232</t>
  </si>
  <si>
    <t>Reprodução de gravações de vídeo</t>
  </si>
  <si>
    <t>22320</t>
  </si>
  <si>
    <t>2233</t>
  </si>
  <si>
    <t>Reprodução de suportes informáticos</t>
  </si>
  <si>
    <t>22330</t>
  </si>
  <si>
    <t>23</t>
  </si>
  <si>
    <t>Fab.coque,prod.petrolíferos refinados e trat.combust.nuclear</t>
  </si>
  <si>
    <t>231</t>
  </si>
  <si>
    <t>Fabricação de coque</t>
  </si>
  <si>
    <t>2310</t>
  </si>
  <si>
    <t>23100</t>
  </si>
  <si>
    <t>232</t>
  </si>
  <si>
    <t>Fabricação de produtos petrolíferos refinados</t>
  </si>
  <si>
    <t>2320</t>
  </si>
  <si>
    <t>23200</t>
  </si>
  <si>
    <t>233</t>
  </si>
  <si>
    <t>Tratamento de combustível nuclear</t>
  </si>
  <si>
    <t>2330</t>
  </si>
  <si>
    <t>23300</t>
  </si>
  <si>
    <t>24</t>
  </si>
  <si>
    <t>Fabricação de prod. químicos</t>
  </si>
  <si>
    <t>241</t>
  </si>
  <si>
    <t>Fabricação de prod. químicos de base</t>
  </si>
  <si>
    <t>2411</t>
  </si>
  <si>
    <t>Fabricação de gases industriais</t>
  </si>
  <si>
    <t>24110</t>
  </si>
  <si>
    <t>2412</t>
  </si>
  <si>
    <t>Fabricação de corantes e pigmentos</t>
  </si>
  <si>
    <t>24120</t>
  </si>
  <si>
    <t>2413</t>
  </si>
  <si>
    <t>Fabricação de outros prod. químicos inorgânicos de base</t>
  </si>
  <si>
    <t>24130</t>
  </si>
  <si>
    <t>2414</t>
  </si>
  <si>
    <t>Fabricação de outros prod. químicos orgânicos de base</t>
  </si>
  <si>
    <t>24141</t>
  </si>
  <si>
    <t>Fabricação de resinosos e seus derivados</t>
  </si>
  <si>
    <t>24142</t>
  </si>
  <si>
    <t>Fabricação de carvão (vegetal e animal) e prod. associados</t>
  </si>
  <si>
    <t>24143</t>
  </si>
  <si>
    <t>Fabricação de outros prod. químicos orgânicos de base, ne</t>
  </si>
  <si>
    <t>2415</t>
  </si>
  <si>
    <t>Fabricação de adubos e de compostos azotados</t>
  </si>
  <si>
    <t>24151</t>
  </si>
  <si>
    <t>Fab. de adubos químicos ou minerais e de compostos azotados</t>
  </si>
  <si>
    <t>24152</t>
  </si>
  <si>
    <t>Fabricação de adubos orgãnicos e organo-minerais</t>
  </si>
  <si>
    <t>2416</t>
  </si>
  <si>
    <t>Fabricação de matérias plásticas sob formas primárias</t>
  </si>
  <si>
    <t>24160</t>
  </si>
  <si>
    <t>2417</t>
  </si>
  <si>
    <t>Fabricação de borracha sintética sob formas primárias</t>
  </si>
  <si>
    <t>4. JUROS DURANTE A CONSTRUÇÃO</t>
  </si>
  <si>
    <t>5. FUNDO DE MANEIO</t>
  </si>
  <si>
    <t>TOTAL DO INVESTIMENTO (1+2+3+4+5)</t>
  </si>
  <si>
    <t>Estudos relacionados com o projeto</t>
  </si>
  <si>
    <t>Patentes, licenças, «know-how» ou conhecimentos técnicos não protegidos por patente</t>
  </si>
  <si>
    <t xml:space="preserve">   Activo Fixo Tangível</t>
  </si>
  <si>
    <t xml:space="preserve">   Activo Fixo Intangível</t>
  </si>
  <si>
    <t xml:space="preserve">   Outros Investimentos</t>
  </si>
  <si>
    <t>469 Perdas por imparidade acumuladas</t>
  </si>
  <si>
    <t xml:space="preserve">2. Variação nos Inventários da Produção </t>
  </si>
  <si>
    <t>4. Resultado antes de impostos</t>
  </si>
  <si>
    <t>5. Proveitos Extraordinários (Incentivos)</t>
  </si>
  <si>
    <t>6. VA - Valor Acrescentado (1+2+3+4+5 )</t>
  </si>
  <si>
    <t>6811</t>
  </si>
  <si>
    <t>6264/6225</t>
  </si>
  <si>
    <t>Energia</t>
  </si>
  <si>
    <t>07</t>
  </si>
  <si>
    <t>Não PME</t>
  </si>
  <si>
    <t>Raquel Iris Sousa</t>
  </si>
  <si>
    <t>Évora</t>
  </si>
  <si>
    <t>Pequena Empresa</t>
  </si>
  <si>
    <t>Pontuações</t>
  </si>
  <si>
    <t>Ponderadores</t>
  </si>
  <si>
    <t>06</t>
  </si>
  <si>
    <t>Faro</t>
  </si>
  <si>
    <t>05</t>
  </si>
  <si>
    <t>Setúbal</t>
  </si>
  <si>
    <t>02</t>
  </si>
  <si>
    <t>01</t>
  </si>
  <si>
    <t>Leiria</t>
  </si>
  <si>
    <t>08</t>
  </si>
  <si>
    <t>Lisboa</t>
  </si>
  <si>
    <t>09</t>
  </si>
  <si>
    <t>Opções Tipo:</t>
  </si>
  <si>
    <t>Empresa existente</t>
  </si>
  <si>
    <t>Bragança</t>
  </si>
  <si>
    <t>Tipologia de investimento</t>
  </si>
  <si>
    <t>Criação de empresa</t>
  </si>
  <si>
    <t>Vila Real</t>
  </si>
  <si>
    <t>Código</t>
  </si>
  <si>
    <t>411</t>
  </si>
  <si>
    <t>Partes de capital</t>
  </si>
  <si>
    <t>Benefício Fiscal</t>
  </si>
  <si>
    <t>Cumpre ou está em condições de cumprir as condições de elegibilidade subjetivas de acordo com o artº 3º do Código Fiscal do Investimento Anexo ao Decreto-Lei n.º 162/2014, de 31 de outubro, nos prazos fixados, sob pena de operar a caducidade e consequente anulação da candidatura.</t>
  </si>
  <si>
    <t xml:space="preserve">Cumpre ou está em condições de cumprir nos prazos fixados, as condições de elegibilidade objetivas de acordo com o artº 4º do Código Fiscal do Investimento Anexo ao Decreto-Lei n.º 162/2014, de 31 de outubro, bem como está em condições de comprovar o seu cumprimento, sob pena de se poder vir a operar a caducidade da decisão e consequente anulação dos apoios que venham a ser atribuídos ao projecto. </t>
  </si>
  <si>
    <t>EFEITO INCENTIVO ANÁLISE CONTRAFACTUAL - CENÁRIO 2 - Decisão de localização
(só preencher em caso de Decisão de localização)</t>
  </si>
  <si>
    <t>EFEITO INCENTIVO ANÁLISE CONTRAFACTUAL - CENÁRIO 1 - Decisão de Investimento
(Preencher quer para o Cenário 1 (Decisão de Investimento) quer para o Cenário 2 (Decisão de Localização))</t>
  </si>
  <si>
    <t>LOCALIZAÇÃO  ALTERNATIVA</t>
  </si>
  <si>
    <t>Edifícios e outras construções</t>
  </si>
  <si>
    <t>Projecto não notificável</t>
  </si>
  <si>
    <t>Portalegre</t>
  </si>
  <si>
    <t>423</t>
  </si>
  <si>
    <t>Equipamento básico</t>
  </si>
  <si>
    <t>424</t>
  </si>
  <si>
    <t>Equipamento de transporte</t>
  </si>
  <si>
    <t>Opções pareceres:</t>
  </si>
  <si>
    <t>425</t>
  </si>
  <si>
    <t>Ferramentas e utensílios</t>
  </si>
  <si>
    <t>ADI - Agência de Inovação</t>
  </si>
  <si>
    <t>426</t>
  </si>
  <si>
    <t>Equipamento administrativo</t>
  </si>
  <si>
    <t>DGE - Eficiência Energética</t>
  </si>
  <si>
    <t>Porto</t>
  </si>
  <si>
    <t>C - DADOS HISTÓRICOS</t>
  </si>
  <si>
    <t>D - APOIOS FISCAIS E FINANCEIROS RECEBIDOS</t>
  </si>
  <si>
    <t>QUADRO 4 - FINANCIAMENTO DO PROJETO</t>
  </si>
  <si>
    <t>CARACTERIZAÇÃO DO PROMOTOR E DO PROJETO</t>
  </si>
  <si>
    <t>QUADRO 5 - QUADRO DE PESSOAL PRÉ-PROJETO E ANO CRUZEIRO</t>
  </si>
  <si>
    <t>QUADRO 6 - INSTALAÇÕES DO PROJETO</t>
  </si>
  <si>
    <t>ANEXO I -  REQUESIÇÃO DE DECLARAÇÃO DE ACEITAÇÃO DE BENEFÍCIOS FISCAIS MUNICIPAIS</t>
  </si>
  <si>
    <t>ANEXO II - DECLARAÇÃO DO PROMOTOR</t>
  </si>
  <si>
    <t>DESCRIÇÃO DO PROJETO</t>
  </si>
  <si>
    <t>PRESSUPOSTOS E CRITÉRIOS UTILIZADOS NA AUTONOMIZAÇÃO DO PROJETO</t>
  </si>
  <si>
    <t>MÉRITOS DO PROJETO</t>
  </si>
  <si>
    <t>DESTINADOS AO EXERCÍCIO DA ACTIVIDADE NO ÂMBITO DO PROJETO</t>
  </si>
  <si>
    <t>IMPOSTO DE SELO, A EFECTUAR NO ÂMBITO DO PROJETO</t>
  </si>
  <si>
    <t>Pag. 26</t>
  </si>
  <si>
    <t>Pag. 24</t>
  </si>
  <si>
    <t>Pag. 25</t>
  </si>
  <si>
    <t>Pag. 27</t>
  </si>
  <si>
    <t>4. Depreciações, Amortizações, Imparidades, Provisões, e Justo Valor</t>
  </si>
  <si>
    <t>PROJETO</t>
  </si>
  <si>
    <t>Investimento em Ativos fixos tangíveis</t>
  </si>
  <si>
    <t>CAE  do Projeto</t>
  </si>
  <si>
    <t xml:space="preserve">RESPONSÁVEL PELO PROJETO </t>
  </si>
  <si>
    <t>Atividades:</t>
  </si>
  <si>
    <t>Total do Ativo</t>
  </si>
  <si>
    <t>Descrição do Projeto</t>
  </si>
  <si>
    <t xml:space="preserve">Pressupostos e Critérios utilizados na Autonomização do Projeto </t>
  </si>
  <si>
    <t>Localização:</t>
  </si>
  <si>
    <t>-</t>
  </si>
  <si>
    <t>Distrito</t>
  </si>
  <si>
    <t>Telefone</t>
  </si>
  <si>
    <t>%</t>
  </si>
  <si>
    <t>Público</t>
  </si>
  <si>
    <t>Estrangeiro</t>
  </si>
  <si>
    <t>Principal:</t>
  </si>
  <si>
    <t>CAE</t>
  </si>
  <si>
    <t>Secundárias:</t>
  </si>
  <si>
    <t>Principais sócios e/ou entidades associadas:</t>
  </si>
  <si>
    <t>Unidade</t>
  </si>
  <si>
    <t>coberto</t>
  </si>
  <si>
    <t>não coberto</t>
  </si>
  <si>
    <t>RÚBRICAS</t>
  </si>
  <si>
    <t>Vendas</t>
  </si>
  <si>
    <t>Investimento total realizado</t>
  </si>
  <si>
    <t>Crédito de imposto/IRC</t>
  </si>
  <si>
    <t>Isenção do imposto de selo</t>
  </si>
  <si>
    <t>1-</t>
  </si>
  <si>
    <t>2-</t>
  </si>
  <si>
    <t>3-</t>
  </si>
  <si>
    <t>4-</t>
  </si>
  <si>
    <t>38312</t>
  </si>
  <si>
    <t>Desmantelamento de equipamentos eléctricos e electrónicos, em fim de vida</t>
  </si>
  <si>
    <t>38313</t>
  </si>
  <si>
    <t>Desmantelamento de outros equipamentos e bens, em fim de vida</t>
  </si>
  <si>
    <t>38321</t>
  </si>
  <si>
    <t>Valorização de resíduos metálicos</t>
  </si>
  <si>
    <t>38322</t>
  </si>
  <si>
    <t>Valorização de resíduos não metálicos</t>
  </si>
  <si>
    <t>39000</t>
  </si>
  <si>
    <t>Descontaminação e actividades similares</t>
  </si>
  <si>
    <t>Fabricação de carvão (vegetal e animal) e produtos associados</t>
  </si>
  <si>
    <t>20143</t>
  </si>
  <si>
    <t>Fabricação de alcool etílico de fermentação</t>
  </si>
  <si>
    <t>20144</t>
  </si>
  <si>
    <t>Fabricação de outros produtos químicos orgânicos de base, n.e.</t>
  </si>
  <si>
    <t>20151</t>
  </si>
  <si>
    <t>Fabricação de adubos químicos ou minerais e de compostos azotados</t>
  </si>
  <si>
    <t>20152</t>
  </si>
  <si>
    <t>Fabricação de adubos orgânicos e organo-minerais</t>
  </si>
  <si>
    <t>20160</t>
  </si>
  <si>
    <t>20170</t>
  </si>
  <si>
    <t>20200</t>
  </si>
  <si>
    <t>Fabricação de pesticidas e de outros produtos agro-químicos</t>
  </si>
  <si>
    <t>Fabricação de tintas (excepto impressão), vernizes, mastiques e produtos similares</t>
  </si>
  <si>
    <t>20303</t>
  </si>
  <si>
    <t>9. Valor Residual do Inv. F. Maneio</t>
  </si>
  <si>
    <t>2. IRC corrigido</t>
  </si>
  <si>
    <t>Concelho</t>
  </si>
  <si>
    <t>Rubricas</t>
  </si>
  <si>
    <t>NÃO MEXER</t>
  </si>
  <si>
    <t>Data de Aquisição</t>
  </si>
  <si>
    <t>(dd-mm-aaaa)</t>
  </si>
  <si>
    <t>1.1.Terrenos e obras de preparação</t>
  </si>
  <si>
    <t>1.5.1.Equipamento Social-Obrigatório</t>
  </si>
  <si>
    <t>1.5.2.Equipamento Social-Não Obrigatório</t>
  </si>
  <si>
    <t>1.6.Equipamento Administrativo e Mobiliário</t>
  </si>
  <si>
    <t>3.JUROS DURANTE A CONSTRUÇÃO</t>
  </si>
  <si>
    <t>4.FUNDO DE MANEIO</t>
  </si>
  <si>
    <t>RUBRICAS/ANOS</t>
  </si>
  <si>
    <t>ESTA SECÇÃO NÃO DEVE SER IMPRIMIDA</t>
  </si>
  <si>
    <t>2.3.Estudos de Investimento</t>
  </si>
  <si>
    <t>2.4.Outros Estudos</t>
  </si>
  <si>
    <t xml:space="preserve">  1.4. Outros Equip. Direc. Ligados ao Proc. Prod.</t>
  </si>
  <si>
    <t xml:space="preserve">  2.2. Estudos de Investimento</t>
  </si>
  <si>
    <t xml:space="preserve">  2.3. Outros Estudos</t>
  </si>
  <si>
    <t>2.7.Formação</t>
  </si>
  <si>
    <t xml:space="preserve">  2.5. Patentes, Licenças, Alvarás e "Royalties"</t>
  </si>
  <si>
    <t xml:space="preserve">       1.3.2. Ferramentas e Utensilios</t>
  </si>
  <si>
    <t xml:space="preserve">       1.3.1. Equipamento Básico</t>
  </si>
  <si>
    <t xml:space="preserve">       1.2.3. Outros Edifícios</t>
  </si>
  <si>
    <t xml:space="preserve">        1.2.1-Directamente ligados ao processo produtivo ou </t>
  </si>
  <si>
    <t>Fabricação de produtos cerâmicos refractários</t>
  </si>
  <si>
    <t>23311</t>
  </si>
  <si>
    <t>23312</t>
  </si>
  <si>
    <t>23321</t>
  </si>
  <si>
    <t>Fabricação de tijolos</t>
  </si>
  <si>
    <t>23322</t>
  </si>
  <si>
    <t>Fabicação de telhas</t>
  </si>
  <si>
    <t>23323</t>
  </si>
  <si>
    <t>Fabricação de abobadilhas</t>
  </si>
  <si>
    <t>23324</t>
  </si>
  <si>
    <t>Fabricação de outros produtos cerâmicos para a construção</t>
  </si>
  <si>
    <t>23411</t>
  </si>
  <si>
    <t>23412</t>
  </si>
  <si>
    <t>41100</t>
  </si>
  <si>
    <t>Promoção imobiliária (desenvolvimento de projectos de edifícios)</t>
  </si>
  <si>
    <t>41200</t>
  </si>
  <si>
    <t>Construção de edifícios (residenciais e não residenciais)</t>
  </si>
  <si>
    <t>42120</t>
  </si>
  <si>
    <t>Construção de vias férreas</t>
  </si>
  <si>
    <t>42130</t>
  </si>
  <si>
    <t>Fabricação de tubos de ferro fundido</t>
  </si>
  <si>
    <t>27210</t>
  </si>
  <si>
    <t>2722</t>
  </si>
  <si>
    <t>Fabricação de tubos de aço</t>
  </si>
  <si>
    <t>27220</t>
  </si>
  <si>
    <t>273</t>
  </si>
  <si>
    <t>Ot.activ.da 1ªtransf.do ferro/aço(inc.ferro-ligas não ceca)</t>
  </si>
  <si>
    <t>2731</t>
  </si>
  <si>
    <t>Estiragem a frio</t>
  </si>
  <si>
    <t>27310</t>
  </si>
  <si>
    <t>2732</t>
  </si>
  <si>
    <t xml:space="preserve"> 23. Custos e Perdas Financeiras </t>
  </si>
  <si>
    <t>68 (3)</t>
  </si>
  <si>
    <t xml:space="preserve">     23.1. Juros Suportados</t>
  </si>
  <si>
    <t xml:space="preserve">     23.2. Outros</t>
  </si>
  <si>
    <t xml:space="preserve"> 24. Resultados antes de Impostos (21+22-23) </t>
  </si>
  <si>
    <t xml:space="preserve"> 25. Imposto sobre o Rendimento do Exercício </t>
  </si>
  <si>
    <t xml:space="preserve"> 26. RESULTADOS LÍQUIDOS (24-25)</t>
  </si>
  <si>
    <t>(1) Diferença algébrica entre as existências finais e iniciais de "Produtos acabados e intermédios (c.33),</t>
  </si>
  <si>
    <t xml:space="preserve">    "Subprodutos, desperdícios, resíduos e refugos" (c.34) e "Produtos e trabalhos em curso" (c.35), tomando</t>
  </si>
  <si>
    <t xml:space="preserve">    ainda em consideração o movimento registado em "Regularização de existências" (c.38)</t>
  </si>
  <si>
    <t>(2) Todas as subcontas 78, com excepção das subcontas 785 e 786</t>
  </si>
  <si>
    <t>Fabricação de instrumentos e aparelhos de medida, verificação, navegação e outros fins, n.e.</t>
  </si>
  <si>
    <t>26520</t>
  </si>
  <si>
    <t>26600</t>
  </si>
  <si>
    <t>Fabricação de equipamentos de radiação, electromedicina e electroterapêuticos</t>
  </si>
  <si>
    <t>Fabricação de instrumentos e equipamentos ópticos não oftálmicos</t>
  </si>
  <si>
    <t>26800</t>
  </si>
  <si>
    <t>Fabricação de suportes de informação magnéticos e ópticos</t>
  </si>
  <si>
    <t>27110</t>
  </si>
  <si>
    <t>Fabricação de motores, geradores e transformadores eléctricos</t>
  </si>
  <si>
    <t>27121</t>
  </si>
  <si>
    <t>Fabricação de aparelhagem e equipamento para instalações eléctricas de alta tensão</t>
  </si>
  <si>
    <t>27122</t>
  </si>
  <si>
    <t>172</t>
  </si>
  <si>
    <t>Tecelagem de têxteis</t>
  </si>
  <si>
    <t>1721</t>
  </si>
  <si>
    <t>Tecelagem de fio do tipo algodão</t>
  </si>
  <si>
    <t>17210</t>
  </si>
  <si>
    <t>1722</t>
  </si>
  <si>
    <t>Tecelagem de fio do tipo lã cardada</t>
  </si>
  <si>
    <t>17220</t>
  </si>
  <si>
    <t>1723</t>
  </si>
  <si>
    <t>Tecelagem de fio do tipo lã penteada</t>
  </si>
  <si>
    <t>17230</t>
  </si>
  <si>
    <t>1724</t>
  </si>
  <si>
    <t>Tecelagem de fio do tipo seda</t>
  </si>
  <si>
    <t>17240</t>
  </si>
  <si>
    <t>1725</t>
  </si>
  <si>
    <t>Tecelagem de fio de outros têxteis</t>
  </si>
  <si>
    <t>17250</t>
  </si>
  <si>
    <t>173</t>
  </si>
  <si>
    <t>Acabamento de têxteis</t>
  </si>
  <si>
    <t>1730</t>
  </si>
  <si>
    <t>Banco central</t>
  </si>
  <si>
    <t>64190</t>
  </si>
  <si>
    <t>Fab. de máquinas p/  indústrias extractivas e p/ construção</t>
  </si>
  <si>
    <t>29520</t>
  </si>
  <si>
    <t>2953</t>
  </si>
  <si>
    <t>Fab. de máq. p/ as ind. alimentares, das bebidas e do tabaco</t>
  </si>
  <si>
    <t>29530</t>
  </si>
  <si>
    <t>2954</t>
  </si>
  <si>
    <t>Fab. máquinas p/  indústrias textil, do vestuário e do couro</t>
  </si>
  <si>
    <t>29540</t>
  </si>
  <si>
    <t>2955</t>
  </si>
  <si>
    <t>Fabricação de máquinas p/ as indústrias do papel e do cartão</t>
  </si>
  <si>
    <t>29550</t>
  </si>
  <si>
    <t>2956</t>
  </si>
  <si>
    <t>Fab. outras máquinas e de equipamento p/ uso específico, ne</t>
  </si>
  <si>
    <t>29561</t>
  </si>
  <si>
    <t>Fab. máq. p/ as ind. de materiais de const.,cerâmica e vidro</t>
  </si>
  <si>
    <t>29562</t>
  </si>
  <si>
    <t>Fab. de máquinas p/ as indústrias da borracha e do plástico</t>
  </si>
  <si>
    <t>29563</t>
  </si>
  <si>
    <t>Fabricação de moldes metálicos</t>
  </si>
  <si>
    <t>29564</t>
  </si>
  <si>
    <t>Fabricação de outras máquinas diversas p/ uso específico, ne</t>
  </si>
  <si>
    <t>296</t>
  </si>
  <si>
    <t>Fabricação de armas e munições</t>
  </si>
  <si>
    <t>2960</t>
  </si>
  <si>
    <t>29601</t>
  </si>
  <si>
    <t>Fabricação de armas de caça, de desporto e defesa</t>
  </si>
  <si>
    <t>29602</t>
  </si>
  <si>
    <t>Fabricação de armamento</t>
  </si>
  <si>
    <t>297</t>
  </si>
  <si>
    <t>Fabricação de aparelhos domésticos, ne</t>
  </si>
  <si>
    <t>2971</t>
  </si>
  <si>
    <t>Fabricação de electrodomésticos</t>
  </si>
  <si>
    <t>29710</t>
  </si>
  <si>
    <t>2972</t>
  </si>
  <si>
    <t>Fabricação de aparelhos não eléctricos p/ uso doméstico</t>
  </si>
  <si>
    <t>29720</t>
  </si>
  <si>
    <t>30</t>
  </si>
  <si>
    <t>Fab.maq.de escritório e equip. p/trat. automático de inform.</t>
  </si>
  <si>
    <t>300</t>
  </si>
  <si>
    <t>3001</t>
  </si>
  <si>
    <t>Fabricação de máquinas de escritório</t>
  </si>
  <si>
    <t>30010</t>
  </si>
  <si>
    <t>3002</t>
  </si>
  <si>
    <t>Fab. de computadores e de outro equipamento informático</t>
  </si>
  <si>
    <t>30020</t>
  </si>
  <si>
    <t>21. TOTAL DO PASSIVO (17+18+19+20)</t>
  </si>
  <si>
    <t>22. TOTAL DO PASSIVO + CAPITAL PRÓPRIO (21+16)</t>
  </si>
  <si>
    <t xml:space="preserve"> RESERVAS DE REAVALIAÇÃO</t>
  </si>
  <si>
    <t>(1) A desenvolver segundo as rubricas existentes nos "Créditos e Débitos de Curto Prazo", quando o prazo</t>
  </si>
  <si>
    <t xml:space="preserve">    for superior a um ano, atendendo às previsões de cobrança ou exigibilidade da dívida.</t>
  </si>
  <si>
    <t>1. ACTIVO FIXO CORPÓREO</t>
  </si>
  <si>
    <t xml:space="preserve">  1.1. Terrenos e obras de preparação</t>
  </si>
  <si>
    <t xml:space="preserve">  1.2. Edifícios e outras construções</t>
  </si>
  <si>
    <t xml:space="preserve">              Administrativas Essenciais</t>
  </si>
  <si>
    <t xml:space="preserve">              1.2.2.1. Ambiente</t>
  </si>
  <si>
    <t xml:space="preserve">              1.2.2.2. Qualidade</t>
  </si>
  <si>
    <t xml:space="preserve">              1.2.2.3. Formação</t>
  </si>
  <si>
    <t xml:space="preserve">              1.2.2.4. Outros</t>
  </si>
  <si>
    <t xml:space="preserve">  1.3. Equipamentos produtivos</t>
  </si>
  <si>
    <t xml:space="preserve">       1.4.1. Ambiente</t>
  </si>
  <si>
    <t xml:space="preserve">       1.4.2. Qualidade</t>
  </si>
  <si>
    <t xml:space="preserve">       1.4.3. Formação</t>
  </si>
  <si>
    <t xml:space="preserve">       1.4.4. Outros</t>
  </si>
  <si>
    <t xml:space="preserve">  1.5. Equipamento Social</t>
  </si>
  <si>
    <t>2. ACTIVO FIXO INCORPÓREO</t>
  </si>
  <si>
    <t>QUADRO 6 - CALENDARIZAÇÃO DO PROJECTO</t>
  </si>
  <si>
    <t>DESCRIÇÃO</t>
  </si>
  <si>
    <t>ACÇÕES A</t>
  </si>
  <si>
    <t>DA FASE</t>
  </si>
  <si>
    <t>DESENVOLVER</t>
  </si>
  <si>
    <t>1º SEM</t>
  </si>
  <si>
    <t>2º SEM</t>
  </si>
  <si>
    <t>EQUIPAMENTO</t>
  </si>
  <si>
    <t>Outras actividades de serviços financeiros diversos, n.e., excepto seguros e fundos de pensões</t>
  </si>
  <si>
    <t>65111</t>
  </si>
  <si>
    <t>65112</t>
  </si>
  <si>
    <t>Outras actividades complementares de segurança social</t>
  </si>
  <si>
    <t>65120</t>
  </si>
  <si>
    <t>65200</t>
  </si>
  <si>
    <t>Resseguros</t>
  </si>
  <si>
    <t>65300</t>
  </si>
  <si>
    <t>66110</t>
  </si>
  <si>
    <t>66120</t>
  </si>
  <si>
    <t>Actividades de negociação por conta de terceiros em valores mobiliários e outros instrumentos financeiros</t>
  </si>
  <si>
    <t>66190</t>
  </si>
  <si>
    <t>Outras actividades auxiliares de serviços financeiros, excepto seguros e fundos de pensões</t>
  </si>
  <si>
    <t>66210</t>
  </si>
  <si>
    <t>Actividades de avaliação de riscos e danos</t>
  </si>
  <si>
    <t>66220</t>
  </si>
  <si>
    <t>Actividades de mediadores de seguros</t>
  </si>
  <si>
    <t>66290</t>
  </si>
  <si>
    <t>Outras actividades auxiliares de seguros e fundos de pensões</t>
  </si>
  <si>
    <t>66300</t>
  </si>
  <si>
    <t>68100</t>
  </si>
  <si>
    <t>68200</t>
  </si>
  <si>
    <t>68311</t>
  </si>
  <si>
    <t>Actividades de mediação imobiliária</t>
  </si>
  <si>
    <t>68312</t>
  </si>
  <si>
    <t>Actividades de angariação imobiliária</t>
  </si>
  <si>
    <t>68313</t>
  </si>
  <si>
    <t>Actividades de avaliação imobiliária</t>
  </si>
  <si>
    <t>68321</t>
  </si>
  <si>
    <t>68322</t>
  </si>
  <si>
    <t>Administração de condomínios</t>
  </si>
  <si>
    <t>69101</t>
  </si>
  <si>
    <t>69102</t>
  </si>
  <si>
    <t>Actividades dos cartórios notariais</t>
  </si>
  <si>
    <t>69200</t>
  </si>
  <si>
    <t>Actividades de contabilidade, auditoria  e consultoria fiscal</t>
  </si>
  <si>
    <t>70100</t>
  </si>
  <si>
    <t>Actividades das sedes sociais</t>
  </si>
  <si>
    <t>70210</t>
  </si>
  <si>
    <t>Actividades das relações públicas e comunicação</t>
  </si>
  <si>
    <t>70220</t>
  </si>
  <si>
    <t>Outras actividades de consultoria para os negócios e a gestão</t>
  </si>
  <si>
    <t>71110</t>
  </si>
  <si>
    <t>71120</t>
  </si>
  <si>
    <t>71200</t>
  </si>
  <si>
    <t>72110</t>
  </si>
  <si>
    <t>Investigação e desenvolvimento em biotecnologia</t>
  </si>
  <si>
    <t>72190</t>
  </si>
  <si>
    <t>Outra investigação e desenvolvimento das ciências físicas e naturais</t>
  </si>
  <si>
    <t>Investigação e desenvolvimento das ciências sociais e humanas</t>
  </si>
  <si>
    <t>74100</t>
  </si>
  <si>
    <t>Actividades de design</t>
  </si>
  <si>
    <t>74200</t>
  </si>
  <si>
    <t>Actividades de tradução e interpretação</t>
  </si>
  <si>
    <t>74900</t>
  </si>
  <si>
    <t>Outras actividades de consultoria, científicas, técnicas e similares, n.e.</t>
  </si>
  <si>
    <t>75000</t>
  </si>
  <si>
    <t>77110</t>
  </si>
  <si>
    <t>Aluguer de veículos automóveis ligeiros</t>
  </si>
  <si>
    <t>77120</t>
  </si>
  <si>
    <t>Aluguer de veículos automóveis pesados</t>
  </si>
  <si>
    <t>77210</t>
  </si>
  <si>
    <t>Aluguer de bens recreativos e desportivos</t>
  </si>
  <si>
    <t>77220</t>
  </si>
  <si>
    <t>Aluguer de videocassetes e discos</t>
  </si>
  <si>
    <t>77290</t>
  </si>
  <si>
    <t>Aluguer de bens de uso pessoal e doméstico, n.e.</t>
  </si>
  <si>
    <t>77310</t>
  </si>
  <si>
    <t>77320</t>
  </si>
  <si>
    <t>Aluguer de máquinas e equipamentos para a construção e engenharia civil</t>
  </si>
  <si>
    <t>77330</t>
  </si>
  <si>
    <t>Aluguer de máquinas e equipamentos de escritório (inclui computadores)</t>
  </si>
  <si>
    <t>77340</t>
  </si>
  <si>
    <t>Aluguer de meios de transporte marítimo e fluvial</t>
  </si>
  <si>
    <t>77350</t>
  </si>
  <si>
    <t>Aluguer de meios de transporte aéreo</t>
  </si>
  <si>
    <t>77390</t>
  </si>
  <si>
    <t>Aluguer de outras máquinas e equipamentos, n.e.</t>
  </si>
  <si>
    <t>77400</t>
  </si>
  <si>
    <t>Locação de propriedade intelectual e produtos similares, excepto direito de autor</t>
  </si>
  <si>
    <t>78100</t>
  </si>
  <si>
    <t>Actividades de empresas de selecção e colocação de pessoal</t>
  </si>
  <si>
    <t>78200</t>
  </si>
  <si>
    <t>Actividades de empresas de trabalho temporário</t>
  </si>
  <si>
    <t>78300</t>
  </si>
  <si>
    <t>Outro fornecimento de recursos humanos</t>
  </si>
  <si>
    <t>79110</t>
  </si>
  <si>
    <t>Actividades das agências de viagem</t>
  </si>
  <si>
    <t>79120</t>
  </si>
  <si>
    <t>Actividades dos operadores turísticos</t>
  </si>
  <si>
    <t>79900</t>
  </si>
  <si>
    <t>Outros serviços de reservas e actividades relacionadas</t>
  </si>
  <si>
    <t>Confecção de vestuário de trabalho e de uniformes</t>
  </si>
  <si>
    <t>18210</t>
  </si>
  <si>
    <t>Confecção de outro vestuário exterior</t>
  </si>
  <si>
    <t>18221</t>
  </si>
  <si>
    <t>Confecção de outro vestuário exterior em série</t>
  </si>
  <si>
    <t>18222</t>
  </si>
  <si>
    <t>Confecção de outro vestuário exterior por medida</t>
  </si>
  <si>
    <t>Confecção de roupa interior</t>
  </si>
  <si>
    <t>18230</t>
  </si>
  <si>
    <t>Confecção de outros artigos e acessórios de vestuário, ne</t>
  </si>
  <si>
    <t>18240</t>
  </si>
  <si>
    <t>183</t>
  </si>
  <si>
    <t>Preparação, tingimento e fab. de artigos de peles com pelo</t>
  </si>
  <si>
    <t>1830</t>
  </si>
  <si>
    <t>18301</t>
  </si>
  <si>
    <t>Curtimenta e acabamento de peles c/ pêlo</t>
  </si>
  <si>
    <t>18302</t>
  </si>
  <si>
    <t>7260</t>
  </si>
  <si>
    <t>72600</t>
  </si>
  <si>
    <t>73</t>
  </si>
  <si>
    <t>Investigação e desenvolvimento</t>
  </si>
  <si>
    <t>731</t>
  </si>
  <si>
    <t>Investigação e desenvolv. das ciências físicas e naturais</t>
  </si>
  <si>
    <t>7310</t>
  </si>
  <si>
    <t>73100</t>
  </si>
  <si>
    <t>732</t>
  </si>
  <si>
    <t>Investigação e desenvolv. das ciências sociais e humanas</t>
  </si>
  <si>
    <t>7320</t>
  </si>
  <si>
    <t>73200</t>
  </si>
  <si>
    <t>74</t>
  </si>
  <si>
    <t>Outras activ. de serviços prestados principalmente às emp.</t>
  </si>
  <si>
    <t>741</t>
  </si>
  <si>
    <t>Activ.jurídicas contab.e auditoria;consultoria;est.mercado</t>
  </si>
  <si>
    <t>7411</t>
  </si>
  <si>
    <t>Actividades jurídicas</t>
  </si>
  <si>
    <t>74110</t>
  </si>
  <si>
    <t>7412</t>
  </si>
  <si>
    <t>Actividades de contabilidade, auditoria e consultoria fiscal</t>
  </si>
  <si>
    <t>74120</t>
  </si>
  <si>
    <t>7413</t>
  </si>
  <si>
    <t>Estudos de mercado e sondagens de opinião</t>
  </si>
  <si>
    <t>74130</t>
  </si>
  <si>
    <t>7414</t>
  </si>
  <si>
    <t>Actividades de consultoria p/ os negócios e a gestão</t>
  </si>
  <si>
    <t>74140</t>
  </si>
  <si>
    <t>7415</t>
  </si>
  <si>
    <t>Activ. das soc. gestoras de participações sociais (holdings)</t>
  </si>
  <si>
    <t>74150</t>
  </si>
  <si>
    <t>742</t>
  </si>
  <si>
    <t>Actividades de arquitectura, de engenharia e técnicas afins</t>
  </si>
  <si>
    <t>7420</t>
  </si>
  <si>
    <t>74201</t>
  </si>
  <si>
    <t>Actividades de arquitectura</t>
  </si>
  <si>
    <t>74202</t>
  </si>
  <si>
    <t>Actividades de engenharia e técnicas afins</t>
  </si>
  <si>
    <t>743</t>
  </si>
  <si>
    <t>Actividades de ensaios e análises técnicas</t>
  </si>
  <si>
    <t>7430</t>
  </si>
  <si>
    <t>74300</t>
  </si>
  <si>
    <t>744</t>
  </si>
  <si>
    <t>Publicidade</t>
  </si>
  <si>
    <t>7440</t>
  </si>
  <si>
    <t>74401</t>
  </si>
  <si>
    <t>Agências de publicidade</t>
  </si>
  <si>
    <t>74402</t>
  </si>
  <si>
    <t xml:space="preserve">9. </t>
  </si>
  <si>
    <t>EMPRESA</t>
  </si>
  <si>
    <t>Denominação</t>
  </si>
  <si>
    <t>NIF</t>
  </si>
  <si>
    <t>Sede</t>
  </si>
  <si>
    <t>E-mail</t>
  </si>
  <si>
    <t>Fax</t>
  </si>
  <si>
    <t>Site</t>
  </si>
  <si>
    <t>Cap. Social</t>
  </si>
  <si>
    <t>Pessoal ao serviço</t>
  </si>
  <si>
    <t>Nome</t>
  </si>
  <si>
    <t>Cargo</t>
  </si>
  <si>
    <t>Outro Resp. para Contacto</t>
  </si>
  <si>
    <t>Pág. 1</t>
  </si>
  <si>
    <t>FORMULÁRIO DE CANDIDATURA</t>
  </si>
  <si>
    <t>Data de constituição</t>
  </si>
  <si>
    <t>Nacional / Privado</t>
  </si>
  <si>
    <t>Investimento Total</t>
  </si>
  <si>
    <t xml:space="preserve">Cód. Postal: </t>
  </si>
  <si>
    <t xml:space="preserve">Distrito: </t>
  </si>
  <si>
    <t xml:space="preserve">Endereço: </t>
  </si>
  <si>
    <t>Outra Localização:</t>
  </si>
  <si>
    <t>% (*)</t>
  </si>
  <si>
    <r>
      <t>(*)</t>
    </r>
    <r>
      <rPr>
        <sz val="10"/>
        <rFont val="Arial"/>
        <family val="2"/>
      </rPr>
      <t xml:space="preserve"> Em relação ao volume de vendas do ano anterior ao da candidatura.</t>
    </r>
  </si>
  <si>
    <t>Partic. %</t>
  </si>
  <si>
    <t>Pág. 2</t>
  </si>
  <si>
    <t>Pág. 3</t>
  </si>
  <si>
    <t>Pág.4</t>
  </si>
  <si>
    <t>Pág.5</t>
  </si>
  <si>
    <t>Confirmar Envio</t>
  </si>
  <si>
    <t>43.5 Outras Imobilizações Incorpóreas</t>
  </si>
  <si>
    <t>64.8 Outros Custos com o Pessoal</t>
  </si>
  <si>
    <t>Fundo de Maneio</t>
  </si>
  <si>
    <t>TABELAS</t>
  </si>
  <si>
    <t xml:space="preserve"> 1.8. Outro Activo Fixo Corpóreo Direct. Ligado ao Proc. Prod.</t>
  </si>
  <si>
    <t>EUROS</t>
  </si>
  <si>
    <t>NATUREZA DAS DESPESAS ELEGÍVEIS</t>
  </si>
  <si>
    <t>Produtiva</t>
  </si>
  <si>
    <t>Não Produtiva</t>
  </si>
  <si>
    <t>CONCELHOS</t>
  </si>
  <si>
    <t>País</t>
  </si>
  <si>
    <t>Casa-Mãe do Grupo:</t>
  </si>
  <si>
    <t>Principais participações do promotor em outras entidades:</t>
  </si>
  <si>
    <t>Data prevista de Início (dd-mm-aaaa)</t>
  </si>
  <si>
    <t>Pág. 27</t>
  </si>
  <si>
    <t>Ano Cruzeiro</t>
  </si>
  <si>
    <t>Áreas (m2)</t>
  </si>
  <si>
    <t>Pag. 7</t>
  </si>
  <si>
    <r>
      <t>NOTA:</t>
    </r>
    <r>
      <rPr>
        <sz val="8"/>
        <rFont val="Arial"/>
        <family val="2"/>
      </rPr>
      <t xml:space="preserve"> Adequar o mapa sempre que o número de anos de implementação do projecto for superior a 4 e indicar, para cada acção, os meses que limitam os prazos previstos.</t>
    </r>
  </si>
  <si>
    <t>Obs.</t>
  </si>
  <si>
    <t>Pág. 20 - A</t>
  </si>
  <si>
    <t>Pág. 28</t>
  </si>
  <si>
    <t>QUADRO 21- A - VALOR ACRESCENTADO NACIONAL DO PROJECTO</t>
  </si>
  <si>
    <t xml:space="preserve">QUADRO 22-A - BALANÇA DE PAGAMENTOS DO PROJECTO </t>
  </si>
  <si>
    <t>QUADRO 13 - CONSUMO DE MAT. PRIMAS E SUBS. PREVISIONAIS DO PROJ.</t>
  </si>
  <si>
    <t>(1) Mercado  Comunitário</t>
  </si>
  <si>
    <t>Pág. 29</t>
  </si>
  <si>
    <t>Pág. 31</t>
  </si>
  <si>
    <r>
      <t>C)</t>
    </r>
    <r>
      <rPr>
        <sz val="11"/>
        <rFont val="Arial"/>
        <family val="2"/>
      </rPr>
      <t xml:space="preserve"> Dispõe irá dispôr de um sistema de controlo adequado à análise e</t>
    </r>
  </si>
  <si>
    <r>
      <t>D)</t>
    </r>
    <r>
      <rPr>
        <sz val="11"/>
        <rFont val="Arial"/>
        <family val="2"/>
      </rPr>
      <t xml:space="preserve"> Possui irá proceder à regularização do licenciamento da sua unidade industrial, </t>
    </r>
  </si>
  <si>
    <t>Evolução da Empresa</t>
  </si>
  <si>
    <t>17. Saldo Cambial Acumulado</t>
  </si>
  <si>
    <t>QUADRO 23- A - VALOR ACRESCENTADO COMUNITÁRIO DO PROJECTO</t>
  </si>
  <si>
    <t>QUADRO 23-B - VALOR ACRESCENTADO COMUNITÀRIO DA EMPRESA (PÓS-PROJECTO)</t>
  </si>
  <si>
    <t>Data prevista de Conclusão (dd-mm-aaaa)</t>
  </si>
  <si>
    <t>Despesas de instalação</t>
  </si>
  <si>
    <t>AICEP - Internacionalização</t>
  </si>
  <si>
    <t>432</t>
  </si>
  <si>
    <t>Despesas de investigação e de desenvolvimento</t>
  </si>
  <si>
    <t>Viana do Castelo</t>
  </si>
  <si>
    <t>433</t>
  </si>
  <si>
    <t>Propriedade industrial e outros direitos</t>
  </si>
  <si>
    <t>Coimbra</t>
  </si>
  <si>
    <t>434</t>
  </si>
  <si>
    <t>Trespasses</t>
  </si>
  <si>
    <t>Opções Motivo:</t>
  </si>
  <si>
    <t>Viseu</t>
  </si>
  <si>
    <t>435</t>
  </si>
  <si>
    <t>Outras imobilizações incorpóreas</t>
  </si>
  <si>
    <t>Análise</t>
  </si>
  <si>
    <t>648</t>
  </si>
  <si>
    <t>Outros custos c/ pessoal</t>
  </si>
  <si>
    <t>Reanálise por Alegações Contrárias</t>
  </si>
  <si>
    <t>999</t>
  </si>
  <si>
    <t>Reanálise por Recurso</t>
  </si>
  <si>
    <t>Reanálise a pedido da UG</t>
  </si>
  <si>
    <t>Ajuste à Homologação</t>
  </si>
  <si>
    <t>Fabricação de pigmentos preparados, composições vitrificáveis e afins</t>
  </si>
  <si>
    <t>20411</t>
  </si>
  <si>
    <t>20412</t>
  </si>
  <si>
    <t>Fabricação de produtos de limpeza, polimento e protecção</t>
  </si>
  <si>
    <t>20420</t>
  </si>
  <si>
    <t>Fabricação de perfumes, de cosméticos e de produtos de higiene</t>
  </si>
  <si>
    <t>20510</t>
  </si>
  <si>
    <t>20520</t>
  </si>
  <si>
    <t>Fabricação de colas</t>
  </si>
  <si>
    <t>20530</t>
  </si>
  <si>
    <t>20591</t>
  </si>
  <si>
    <t>Fabricação de biodiesel</t>
  </si>
  <si>
    <t>20592</t>
  </si>
  <si>
    <t>Fabricação de produtos químicos auxiliares para uso industrial</t>
  </si>
  <si>
    <t>20593</t>
  </si>
  <si>
    <t>Fabricação de óleos e massas lubrificantes, com exclusão da efectuada nas refinarias</t>
  </si>
  <si>
    <t>20594</t>
  </si>
  <si>
    <t>Fabricação de outros produtos químicos, n.e.</t>
  </si>
  <si>
    <t>20600</t>
  </si>
  <si>
    <t>Fabricação de fibras sintéticas ou artificiais</t>
  </si>
  <si>
    <t>21100</t>
  </si>
  <si>
    <t>Fabricação de produtos farmacêuticos de base</t>
  </si>
  <si>
    <t>21201</t>
  </si>
  <si>
    <t>21202</t>
  </si>
  <si>
    <t>22111</t>
  </si>
  <si>
    <t>Fabricação de pneus e câmaras de ar</t>
  </si>
  <si>
    <t>22112</t>
  </si>
  <si>
    <t>22191</t>
  </si>
  <si>
    <t>Fabricação de componentes de borracha para calçado</t>
  </si>
  <si>
    <t>22192</t>
  </si>
  <si>
    <t>Fabricação de outros produtos de borracha, n.e.</t>
  </si>
  <si>
    <t>Fabricação de artigos de plástico para a construção</t>
  </si>
  <si>
    <t>22291</t>
  </si>
  <si>
    <t>Fabricação de componentes de plástico para calçado</t>
  </si>
  <si>
    <t>22292</t>
  </si>
  <si>
    <t>Fabricação de outros artigos de plástico, n.e.</t>
  </si>
  <si>
    <t>23110</t>
  </si>
  <si>
    <t>Fabricaçção de vidro plano</t>
  </si>
  <si>
    <t>23120</t>
  </si>
  <si>
    <t>23131</t>
  </si>
  <si>
    <t>23132</t>
  </si>
  <si>
    <t>23140</t>
  </si>
  <si>
    <t>23190</t>
  </si>
  <si>
    <t>Agricultura, prod. animal, caça e activ. dos serv. relacion.</t>
  </si>
  <si>
    <t>011</t>
  </si>
  <si>
    <t>Agricultura</t>
  </si>
  <si>
    <t>Castelo Branco</t>
  </si>
  <si>
    <t>0501</t>
  </si>
  <si>
    <t>0111</t>
  </si>
  <si>
    <t>Culturas de cereais e outras culturas, ne</t>
  </si>
  <si>
    <t>01111</t>
  </si>
  <si>
    <t>Cerealicultura</t>
  </si>
  <si>
    <t>01112</t>
  </si>
  <si>
    <t>Culturas agrícolas, ne</t>
  </si>
  <si>
    <t>0112</t>
  </si>
  <si>
    <t>Horticultura, especialidades hortícolas e prod. de viveiro</t>
  </si>
  <si>
    <t>01120</t>
  </si>
  <si>
    <t>0113</t>
  </si>
  <si>
    <t>Culturas frutos,frutos casca rija,prod.dest.à prep.de bebida</t>
  </si>
  <si>
    <t>01131</t>
  </si>
  <si>
    <t>Fruticultura</t>
  </si>
  <si>
    <t>01132</t>
  </si>
  <si>
    <t>Viticultura</t>
  </si>
  <si>
    <t>01133</t>
  </si>
  <si>
    <t>Olivicultura</t>
  </si>
  <si>
    <t>01134</t>
  </si>
  <si>
    <t>Culturas destinadas à preparação de bebidas e de especiarias</t>
  </si>
  <si>
    <t>Calheta (Madeira)</t>
  </si>
  <si>
    <t>Ilha da Madeira</t>
  </si>
  <si>
    <t>Região Autónoma da Madeira</t>
  </si>
  <si>
    <t>Fabricação de prod. de fibrocimento</t>
  </si>
  <si>
    <t>26650</t>
  </si>
  <si>
    <t>2666</t>
  </si>
  <si>
    <t>Fab. de outros prod. de betão, gesso, cimento e marmorite</t>
  </si>
  <si>
    <t>26660</t>
  </si>
  <si>
    <t>267</t>
  </si>
  <si>
    <t>Serragem, corte e acabamento da pedra</t>
  </si>
  <si>
    <t>2670</t>
  </si>
  <si>
    <t>26701</t>
  </si>
  <si>
    <t>Fabricação de artigos de mármore e de rochas similares</t>
  </si>
  <si>
    <t>26702</t>
  </si>
  <si>
    <t>Fabricação de artigos em ardósia (lousa)</t>
  </si>
  <si>
    <t>26703</t>
  </si>
  <si>
    <t>Fabricação de artigos de granito e de rochas, ne</t>
  </si>
  <si>
    <t>268</t>
  </si>
  <si>
    <t>2681</t>
  </si>
  <si>
    <t>Fabricação de prod. abrasivos</t>
  </si>
  <si>
    <t>26810</t>
  </si>
  <si>
    <t>2682</t>
  </si>
  <si>
    <t>Fabricação de outros prod. minerais não metálicos, ne</t>
  </si>
  <si>
    <t>26820</t>
  </si>
  <si>
    <t>27</t>
  </si>
  <si>
    <t>Indústrias metalúrgicas de base</t>
  </si>
  <si>
    <t>271</t>
  </si>
  <si>
    <t>Siderurgia e fabricação de ferro-ligas (ceca)</t>
  </si>
  <si>
    <t>2710</t>
  </si>
  <si>
    <t>27100</t>
  </si>
  <si>
    <t>272</t>
  </si>
  <si>
    <t>Fabricação de tubos</t>
  </si>
  <si>
    <t>2721</t>
  </si>
  <si>
    <t>(3) Todas as subcontas 68, com excepção das subcontas 685 e 686</t>
  </si>
  <si>
    <t xml:space="preserve"> ACTIVO</t>
  </si>
  <si>
    <t xml:space="preserve"> 1. Imobilizado Bruto</t>
  </si>
  <si>
    <t xml:space="preserve">    1.1 Imobilizações Incorpóreas</t>
  </si>
  <si>
    <t xml:space="preserve">    1.2 Imobilizações Corpóreas</t>
  </si>
  <si>
    <t xml:space="preserve">    1.3 Investimentos Financeiros</t>
  </si>
  <si>
    <t xml:space="preserve">    1.4 Imobilizações em Curso</t>
  </si>
  <si>
    <t xml:space="preserve"> 2. Amortizações Acumuladas</t>
  </si>
  <si>
    <t xml:space="preserve"> 3. Existências</t>
  </si>
  <si>
    <t xml:space="preserve">    3.1 Matérias Primas</t>
  </si>
  <si>
    <t xml:space="preserve">    3.2 Produtos Acabados e em Curso</t>
  </si>
  <si>
    <t>33+35</t>
  </si>
  <si>
    <t xml:space="preserve">    3.3 Mercadorias</t>
  </si>
  <si>
    <t xml:space="preserve">    3.4 Outras</t>
  </si>
  <si>
    <t xml:space="preserve"> 4. Provisões p/Depreciação de Existências</t>
  </si>
  <si>
    <t xml:space="preserve"> 5. Dívidas de Terceiros - Médio e Longo Prazo</t>
  </si>
  <si>
    <t xml:space="preserve"> 6. Dívidas de Terceiros - Curto Prazo</t>
  </si>
  <si>
    <t xml:space="preserve">    6.1 Clientes</t>
  </si>
  <si>
    <t xml:space="preserve">    6.2 Outros</t>
  </si>
  <si>
    <t>22 a 26</t>
  </si>
  <si>
    <t xml:space="preserve"> 7. Provisões p/Cobranças Duvidosas</t>
  </si>
  <si>
    <t xml:space="preserve"> 8. Depósitos Bancários/Caixa/Títulos Negociáveis</t>
  </si>
  <si>
    <t>11 a 15</t>
  </si>
  <si>
    <t xml:space="preserve"> 9. Acréscimos e Diferimentos</t>
  </si>
  <si>
    <t>10. TOTAL DO ACTIVO (1+2+3+4+5+6+7+8+9)</t>
  </si>
  <si>
    <t xml:space="preserve"> CAPITAL PRÓPRIO</t>
  </si>
  <si>
    <t>11. Capital / Acções Próprias</t>
  </si>
  <si>
    <t>51 + 52</t>
  </si>
  <si>
    <t>12. Prestações Suplementares</t>
  </si>
  <si>
    <t>13. Reservas / Resultados Transitados</t>
  </si>
  <si>
    <t>55 a 59</t>
  </si>
  <si>
    <t>14. Resultado Líquido do Exercício</t>
  </si>
  <si>
    <t>15. Dividendos Antecipados</t>
  </si>
  <si>
    <t>16. TOTAL DO CAPITAL PRÓPRIO (11+12+13+14+15)</t>
  </si>
  <si>
    <t xml:space="preserve"> PASSIVO</t>
  </si>
  <si>
    <t>17. Provisões para Riscos e Encargos</t>
  </si>
  <si>
    <t>18. Dívidas a Terceiros - Médio e Longo Prazo</t>
  </si>
  <si>
    <t xml:space="preserve">    18.1 Dívidas a Instituições de Crédito</t>
  </si>
  <si>
    <t xml:space="preserve">    18.2 Dívidas a Fornecedores de Imobilizado</t>
  </si>
  <si>
    <t xml:space="preserve">    18.3 Dívidas a Sócios (Suprimentos)</t>
  </si>
  <si>
    <t xml:space="preserve">    18.4 Outras Dívidas</t>
  </si>
  <si>
    <t>85320</t>
  </si>
  <si>
    <t>Ensinos secundário tecnológico, artístico e profissional</t>
  </si>
  <si>
    <t>85410</t>
  </si>
  <si>
    <t>Ensino pós-secundário não superior</t>
  </si>
  <si>
    <t>85420</t>
  </si>
  <si>
    <t>Ensino superior</t>
  </si>
  <si>
    <t>85510</t>
  </si>
  <si>
    <t>Ensinos desportivo e recreativo</t>
  </si>
  <si>
    <t>85520</t>
  </si>
  <si>
    <t>Ensino de actividades culturais</t>
  </si>
  <si>
    <t>85530</t>
  </si>
  <si>
    <t>85591</t>
  </si>
  <si>
    <t>85592</t>
  </si>
  <si>
    <t>Escola de línguas</t>
  </si>
  <si>
    <t>85593</t>
  </si>
  <si>
    <t>Outras actividades educativas, n.e.</t>
  </si>
  <si>
    <t>85600</t>
  </si>
  <si>
    <t>Actividades de serviços de apoio à educação</t>
  </si>
  <si>
    <t>86100</t>
  </si>
  <si>
    <t>Actividades de apoio social para pessoas idosas, com alojamento</t>
  </si>
  <si>
    <t>87302</t>
  </si>
  <si>
    <t>Actividades de apoio social para pessoas com deficiência, com alojamento</t>
  </si>
  <si>
    <t>87901</t>
  </si>
  <si>
    <t>Actividades de apoio social para crianças e jovens, com alojamento</t>
  </si>
  <si>
    <t>87902</t>
  </si>
  <si>
    <t>Actividades de apoio social com alojamento, n.e.</t>
  </si>
  <si>
    <t>88101</t>
  </si>
  <si>
    <t>Actividades de apoio social para pessoas idosas, sem alojamento</t>
  </si>
  <si>
    <t>88102</t>
  </si>
  <si>
    <t>Actividades de apoio social para pessoas com deficiência, sem alojamento</t>
  </si>
  <si>
    <t>88910</t>
  </si>
  <si>
    <t>Actividades de cuidados para crianças, sem alojamento</t>
  </si>
  <si>
    <t>88990</t>
  </si>
  <si>
    <t>Outras actividades de apoio social sem alojamento, n.e.</t>
  </si>
  <si>
    <t>90010</t>
  </si>
  <si>
    <t>Actividades das artes do espectáculo</t>
  </si>
  <si>
    <t>90020</t>
  </si>
  <si>
    <t>Actividades de apoio às artes do espectáculo</t>
  </si>
  <si>
    <t>90030</t>
  </si>
  <si>
    <t>Criação artística e literária</t>
  </si>
  <si>
    <t>90040</t>
  </si>
  <si>
    <t>Exploração de salas de espectáculo e actividades conexas</t>
  </si>
  <si>
    <t>91011</t>
  </si>
  <si>
    <t>Actividades das bibliotecas</t>
  </si>
  <si>
    <t>91012</t>
  </si>
  <si>
    <t>Actividades dos arquivos</t>
  </si>
  <si>
    <t>91020</t>
  </si>
  <si>
    <t>Actividades dos museus</t>
  </si>
  <si>
    <t>91030</t>
  </si>
  <si>
    <t>Actividades dos sítios e monumentos históricos</t>
  </si>
  <si>
    <t>91041</t>
  </si>
  <si>
    <t>Actividades dos jardins zoológicos, botânicos e aquários</t>
  </si>
  <si>
    <t>91042</t>
  </si>
  <si>
    <t>Actividades dos parques e reservas naturais</t>
  </si>
  <si>
    <t>92000</t>
  </si>
  <si>
    <t>93110</t>
  </si>
  <si>
    <t>93120</t>
  </si>
  <si>
    <t>Actividades dos clubes desportivos</t>
  </si>
  <si>
    <t>93130</t>
  </si>
  <si>
    <t>Actividades de ginásio (fitness)</t>
  </si>
  <si>
    <t>93191</t>
  </si>
  <si>
    <t>Organismos reguladores das actividades desportivas</t>
  </si>
  <si>
    <t>93192</t>
  </si>
  <si>
    <t>Outras actividades desportivas, n.e.</t>
  </si>
  <si>
    <t>93210</t>
  </si>
  <si>
    <t>Actividades dos parques de diversão e temáticos</t>
  </si>
  <si>
    <t>93291</t>
  </si>
  <si>
    <t>93292</t>
  </si>
  <si>
    <t>Actividades dos portos de recreio (marinas)</t>
  </si>
  <si>
    <t>93293</t>
  </si>
  <si>
    <t>Organização de actividades de animação turística</t>
  </si>
  <si>
    <t>93294</t>
  </si>
  <si>
    <t>Outras actividades de diversão e recreativas, n.e.</t>
  </si>
  <si>
    <t>94110</t>
  </si>
  <si>
    <t>Actividades de organizações económicas e patronais</t>
  </si>
  <si>
    <t>94120</t>
  </si>
  <si>
    <t>Actividades de organizações profissionais</t>
  </si>
  <si>
    <t>94200</t>
  </si>
  <si>
    <t>94910</t>
  </si>
  <si>
    <t>Actividades de organizações religiosas</t>
  </si>
  <si>
    <t>94920</t>
  </si>
  <si>
    <t>Actividades de organizações políticas</t>
  </si>
  <si>
    <t>94991</t>
  </si>
  <si>
    <t>94992</t>
  </si>
  <si>
    <t>94993</t>
  </si>
  <si>
    <t>F - IDENTIFICAÇÃO dos regimes de APOIO DE INCENTIVOS FINANCEIROS a que concorra para</t>
  </si>
  <si>
    <t>G - ELEMENTOS A ANEXAR OBRIGATORIAMENTE AO FORMULÁRIO DE CANDIDATURA</t>
  </si>
  <si>
    <t>H -TERMO DE RESPONSABILIDADE (*)</t>
  </si>
  <si>
    <t>Estabelecimentos</t>
  </si>
  <si>
    <t>12. Componente Comunitária (10+11)</t>
  </si>
  <si>
    <t>13.VAC ( 9+12 )</t>
  </si>
  <si>
    <t>15.VAC (% das Vendas) (13/14)</t>
  </si>
  <si>
    <t>16. Componente Comunitária (% das Vendas)(12/14)</t>
  </si>
  <si>
    <t>10. Cash Flow Livre  (5 - 6 + 7 - 8 + 9)</t>
  </si>
  <si>
    <t>16. Componente Nacional (% das Vendas) (12/14)</t>
  </si>
  <si>
    <t>QUADRO 12 - VENDAS PREVISIONAIS DA EMPRESA</t>
  </si>
  <si>
    <t>Km</t>
  </si>
  <si>
    <t>QUADRO 13 - CONSUMO DE MAT. PRIMAS E SUBS. PREVISIONAIS DA EMPRESA</t>
  </si>
  <si>
    <t>Kg</t>
  </si>
  <si>
    <t>QUADRO 12-A - VENDAS PREVISIONAIS DA EMPRESA</t>
  </si>
  <si>
    <t>Extracção de minerais p/ a ind. química e fab. de adubos, ne</t>
  </si>
  <si>
    <t>144</t>
  </si>
  <si>
    <t>Extracção e refinação do sal</t>
  </si>
  <si>
    <t>1440</t>
  </si>
  <si>
    <t>14401</t>
  </si>
  <si>
    <t>Extracção de sal marinho</t>
  </si>
  <si>
    <t>14402</t>
  </si>
  <si>
    <t>Extracção de sal gema</t>
  </si>
  <si>
    <t>17. Valor Acrescentado Líquido (VAL) (1+2+3+8)</t>
  </si>
  <si>
    <t>41.3 Empréstimos de financiamento</t>
  </si>
  <si>
    <t>41.4 Investimentos imóveis</t>
  </si>
  <si>
    <r>
      <t>A)</t>
    </r>
    <r>
      <rPr>
        <sz val="11"/>
        <rFont val="Arial"/>
        <family val="2"/>
      </rPr>
      <t xml:space="preserve"> Possui capacidade técnica e de gestão para executar o projecto</t>
    </r>
  </si>
  <si>
    <r>
      <t>B)</t>
    </r>
    <r>
      <rPr>
        <sz val="11"/>
        <rFont val="Arial"/>
        <family val="2"/>
      </rPr>
      <t xml:space="preserve"> Dispõe de contabilidade regularmente organizada de acordo com as disposições legais em vigor e que seja adequada às análises requeridas para a apreciação e acompanhamento do projeto e permita autonomizar os efeitos do mesmo</t>
    </r>
  </si>
  <si>
    <r>
      <t>C)</t>
    </r>
    <r>
      <rPr>
        <sz val="11"/>
        <color indexed="8"/>
        <rFont val="Arial"/>
        <family val="2"/>
      </rPr>
      <t xml:space="preserve"> Não se candidatou a quaisquer outros benefícios fiscais da mesma natureza relativamente às mesmas aplicações relevantes, incluindo os benefícios fiscais de natureza não contratual, previstos neste ou noutros diplomas legais</t>
    </r>
  </si>
  <si>
    <r>
      <t>D)</t>
    </r>
    <r>
      <rPr>
        <sz val="11"/>
        <color indexed="10"/>
        <rFont val="Arial"/>
        <family val="2"/>
      </rPr>
      <t xml:space="preserve"> Dispõe ou irá dispor de um sistema de controlo adequado à análise e</t>
    </r>
  </si>
  <si>
    <r>
      <t>E)</t>
    </r>
    <r>
      <rPr>
        <sz val="11"/>
        <rFont val="Arial"/>
        <family val="2"/>
      </rPr>
      <t xml:space="preserve"> Possui irá proceder à regularização do licenciamento da sua unidade industrial, </t>
    </r>
  </si>
  <si>
    <t>QUADRO 9 - DEMONSTRAÇÃO DE RESULTADOS HISTÓRICA DA EMPRESA</t>
  </si>
  <si>
    <t xml:space="preserve">QUADRO 11 - BALANÇOS HISTÓRICOS DA EMPRESA </t>
  </si>
  <si>
    <t>Páginas</t>
  </si>
  <si>
    <t>Ano de Início do Projecto</t>
  </si>
  <si>
    <t>15. Valor Acrescentado Líquido (VAL) (1+2+3+8)</t>
  </si>
  <si>
    <t>16. Proveitos Extraordinários (Incentivos)</t>
  </si>
  <si>
    <t>18. Valor Acrescentado Acumulado (VA)</t>
  </si>
  <si>
    <t xml:space="preserve"> RUBRICAS</t>
  </si>
  <si>
    <t>CÓDIGO POC</t>
  </si>
  <si>
    <t>10.Balança de Transacções Correntes(6-9)</t>
  </si>
  <si>
    <t xml:space="preserve">QUADRO 11 - VALOR ACRESCENTADO HISTÓRICO E PREVISIONAL DA EMPRESA </t>
  </si>
  <si>
    <t>QUADRO 12 - BALANÇA DE PAGAMENTOS HISTÓRICA E PREVISIONAL DA EMPRESA</t>
  </si>
  <si>
    <t>QUADRO 9 - DEMONSTRAÇÃO DE RESULTADOS HISTÓRICA E PREVISIONAL DA EMPRESA</t>
  </si>
  <si>
    <t xml:space="preserve">               QUADRO 10 - BALANÇOS HISTÓRICOS E PREVISIONAIS DA EMPRESA</t>
  </si>
  <si>
    <t>17. Balança de Pagamentos</t>
  </si>
  <si>
    <t>17. Valor Acrescentado (VA)** (1+2+3+7+8-16)</t>
  </si>
  <si>
    <t>deduzidos os efeitos extraordinários relativos à atribuição de quaisquer incentivos.</t>
  </si>
  <si>
    <t>** O valor que corresponde à soma das seguintes rubricas, de acordo com o Plano Oficial de Contabilidade: Rendas e Alugueres, Despesas com o Pessoal, Impostos Directos e Resultados antes de impostos,</t>
  </si>
  <si>
    <t>a) Relevância para o desenvolvimento estratégico da economia nacional</t>
  </si>
  <si>
    <t>b) Relevância para a redução das assimetrias regionais</t>
  </si>
  <si>
    <t xml:space="preserve">do Contrato de Concessão de Benefícios Fiscais. </t>
  </si>
  <si>
    <t>Nota: Este Quadro é preenchido automaticamente com o preenchimento do Quadro 1 - Plano de Investimento Detalhado.</t>
  </si>
  <si>
    <r>
      <t xml:space="preserve">4 </t>
    </r>
    <r>
      <rPr>
        <sz val="11"/>
        <rFont val="Arial"/>
        <family val="2"/>
      </rPr>
      <t xml:space="preserve">- IES (Informação Empresarial Simplificada) do último exercício encerrado. </t>
    </r>
  </si>
  <si>
    <t>Fabricação de carroçarias, reboques e semi-reboques</t>
  </si>
  <si>
    <t>3420</t>
  </si>
  <si>
    <t>34200</t>
  </si>
  <si>
    <t>Fabricação de componentes electrónicos</t>
  </si>
  <si>
    <t>3210</t>
  </si>
  <si>
    <t>32100</t>
  </si>
  <si>
    <t>322</t>
  </si>
  <si>
    <t>Fab.ap.emissores rádio,TV e ap.telefonia e telegrafia p/fios</t>
  </si>
  <si>
    <t>3220</t>
  </si>
  <si>
    <t>32200</t>
  </si>
  <si>
    <t>323</t>
  </si>
  <si>
    <t>Fab.ap.recept.e mat.rádio e TV,ap.de grav.o/reprod.sons/imag</t>
  </si>
  <si>
    <t>3230</t>
  </si>
  <si>
    <t>32300</t>
  </si>
  <si>
    <t>33</t>
  </si>
  <si>
    <t>Fab.ap.e instr.médico-cirúrg.,ortop.,precisão,óptica,reloj.</t>
  </si>
  <si>
    <t>331</t>
  </si>
  <si>
    <t>Fabricação de material médico-cirúrgico e ortopédico</t>
  </si>
  <si>
    <t>3310</t>
  </si>
  <si>
    <t>33101</t>
  </si>
  <si>
    <t>Fab. equip. e aparelhos médico-cirúrgicos e electromedicina</t>
  </si>
  <si>
    <t>33102</t>
  </si>
  <si>
    <t>Fabricação de material ortopédico e próteses</t>
  </si>
  <si>
    <t>332</t>
  </si>
  <si>
    <t>Fab.instr.e ap. de medida,verif.controlo,naveg.e outros fins</t>
  </si>
  <si>
    <t>84113</t>
  </si>
  <si>
    <t>84114</t>
  </si>
  <si>
    <t>Actividades de apoio à administração pública</t>
  </si>
  <si>
    <t>84121</t>
  </si>
  <si>
    <t>Administração Pública - Actividades de Saúde</t>
  </si>
  <si>
    <t>84122</t>
  </si>
  <si>
    <t>Administração Pública - Actividades de Educação</t>
  </si>
  <si>
    <t>84123</t>
  </si>
  <si>
    <t>Administração Pública - actividades da cultura, desporto, recreativa, ambiente, habitação e de outras actividades sociais, excepto segurança social obrigatória</t>
  </si>
  <si>
    <t>84130</t>
  </si>
  <si>
    <t>Administração Pública - Actividades Económicas</t>
  </si>
  <si>
    <t>84210</t>
  </si>
  <si>
    <t>Negócios Estrangeiros</t>
  </si>
  <si>
    <t>84220</t>
  </si>
  <si>
    <t>Actividades de Defesa</t>
  </si>
  <si>
    <t>84230</t>
  </si>
  <si>
    <t>Actividades de Justiça</t>
  </si>
  <si>
    <t>84240</t>
  </si>
  <si>
    <t>Actividades de segurança e ordem pública</t>
  </si>
  <si>
    <t>84250</t>
  </si>
  <si>
    <t>Actividades de Protecção Civil</t>
  </si>
  <si>
    <t>84300</t>
  </si>
  <si>
    <t>Actividades de segurança social obrigatória</t>
  </si>
  <si>
    <t>85100</t>
  </si>
  <si>
    <t>Educação Pré-escolar</t>
  </si>
  <si>
    <t>85201</t>
  </si>
  <si>
    <t>Ensino Básico (1º ciclo)</t>
  </si>
  <si>
    <t>85202</t>
  </si>
  <si>
    <t>Ensino básico (2º ciclo)</t>
  </si>
  <si>
    <t>85310</t>
  </si>
  <si>
    <t>Ensino básico (3º ciclo) e secundário geral</t>
  </si>
  <si>
    <t>Associações de juventude e de estudantes</t>
  </si>
  <si>
    <t>94994</t>
  </si>
  <si>
    <t>Associações de pais e de encarregados de educação</t>
  </si>
  <si>
    <t>94995</t>
  </si>
  <si>
    <t>Outras actividades associativas, n.e.</t>
  </si>
  <si>
    <t>95110</t>
  </si>
  <si>
    <t>Reparação de computadores e de equipamento periférico</t>
  </si>
  <si>
    <t>95120</t>
  </si>
  <si>
    <t>Reparação de equipamento de comunicação</t>
  </si>
  <si>
    <t>95210</t>
  </si>
  <si>
    <t>Reparação de televisores e de outros bens de consumo similares</t>
  </si>
  <si>
    <t>95220</t>
  </si>
  <si>
    <t>Reparação de electrodomésticos e de outros equipamentos de uso doméstico e para jardim</t>
  </si>
  <si>
    <t>95230</t>
  </si>
  <si>
    <t>Reparação de calçado e de artigos de couro</t>
  </si>
  <si>
    <t>95240</t>
  </si>
  <si>
    <t>Reparação de mobiliário e similares de uso doméstico</t>
  </si>
  <si>
    <t>95250</t>
  </si>
  <si>
    <t>95290</t>
  </si>
  <si>
    <t>Reparação de outros bens de uso pessoal e doméstico</t>
  </si>
  <si>
    <t>96010</t>
  </si>
  <si>
    <t>96021</t>
  </si>
  <si>
    <t>96022</t>
  </si>
  <si>
    <t>96030</t>
  </si>
  <si>
    <t>96040</t>
  </si>
  <si>
    <t>Actividades de bem estar físico</t>
  </si>
  <si>
    <t>96091</t>
  </si>
  <si>
    <t>Actividades de tatuagem e similares</t>
  </si>
  <si>
    <t>96092</t>
  </si>
  <si>
    <t>Actividades dos serviços para animais de companhia</t>
  </si>
  <si>
    <t>96093</t>
  </si>
  <si>
    <t>Outras actividades de serviços pessoais diversos, n.e.</t>
  </si>
  <si>
    <t>97000</t>
  </si>
  <si>
    <t>Actividades das famílias empregadores de pessoal doméstico</t>
  </si>
  <si>
    <t>98100</t>
  </si>
  <si>
    <t>Actividades de produção de bens pelas famílias para uso próprio</t>
  </si>
  <si>
    <t>98200</t>
  </si>
  <si>
    <t>Fabricação de refeições e pratos pré-cozinhados</t>
  </si>
  <si>
    <t>10860</t>
  </si>
  <si>
    <t>10891</t>
  </si>
  <si>
    <t>Fabricação de fermentos, leveduras e adjuvantes para panificação e pastelaria</t>
  </si>
  <si>
    <t>10892</t>
  </si>
  <si>
    <t>10893</t>
  </si>
  <si>
    <t>Fabricação de outros produtos alimentares, n.e.</t>
  </si>
  <si>
    <t>10911</t>
  </si>
  <si>
    <t>Fabricação de pré-misturas</t>
  </si>
  <si>
    <t>10912</t>
  </si>
  <si>
    <t>15960</t>
  </si>
  <si>
    <t>1597</t>
  </si>
  <si>
    <t>Fabricação de malte</t>
  </si>
  <si>
    <t>15970</t>
  </si>
  <si>
    <t>Fab. de linóleo e de outros revestimentos rígidos p/ o chão</t>
  </si>
  <si>
    <t>36632</t>
  </si>
  <si>
    <t>Fabricação de canetas, lápis e similares</t>
  </si>
  <si>
    <t>36633</t>
  </si>
  <si>
    <t>Fabricação de fechos de correr, botões e similares</t>
  </si>
  <si>
    <t>36634</t>
  </si>
  <si>
    <t>Fabricação de guarda-sóis e chapéus de chuva</t>
  </si>
  <si>
    <t>36635</t>
  </si>
  <si>
    <t>Fabricação de fósforos e outros prod. de ignição</t>
  </si>
  <si>
    <t>36636</t>
  </si>
  <si>
    <t>Outras indústrias transformadoras diversas, ne</t>
  </si>
  <si>
    <t>37</t>
  </si>
  <si>
    <t>Reciclagem</t>
  </si>
  <si>
    <t>371</t>
  </si>
  <si>
    <t>Reciclagem de sucata e de desperdícios metálicos</t>
  </si>
  <si>
    <t>3710</t>
  </si>
  <si>
    <t>37100</t>
  </si>
  <si>
    <t>372</t>
  </si>
  <si>
    <t>Reciclagem de desperdícios não metálicos</t>
  </si>
  <si>
    <t>3720</t>
  </si>
  <si>
    <t>37200</t>
  </si>
  <si>
    <t>373</t>
  </si>
  <si>
    <t>Tratamento e/ou reciclagem de resíduos tóxicos e perigosos</t>
  </si>
  <si>
    <t>3730</t>
  </si>
  <si>
    <t>37300</t>
  </si>
  <si>
    <t>374</t>
  </si>
  <si>
    <t>Pag. 6</t>
  </si>
  <si>
    <t>Pág. 9</t>
  </si>
  <si>
    <t>(últimos três anos)</t>
  </si>
  <si>
    <t xml:space="preserve"> (últimos três anos)</t>
  </si>
  <si>
    <t>Pág. 12</t>
  </si>
  <si>
    <t>Pág. 15</t>
  </si>
  <si>
    <t>Fabricação de mobiliário p/ escritório e comércio</t>
  </si>
  <si>
    <t>36120</t>
  </si>
  <si>
    <t>3613</t>
  </si>
  <si>
    <t>Fabricação de mobiliário de cozinha</t>
  </si>
  <si>
    <t>36130</t>
  </si>
  <si>
    <t>3614</t>
  </si>
  <si>
    <t>15870</t>
  </si>
  <si>
    <t>1588</t>
  </si>
  <si>
    <t>Fabricação de alimentos homogeneizados e dietéticos</t>
  </si>
  <si>
    <t>15880</t>
  </si>
  <si>
    <t>Santa Cruz</t>
  </si>
  <si>
    <t>3108</t>
  </si>
  <si>
    <t>1589</t>
  </si>
  <si>
    <t>Fabricação de outros prod. alimentares, ne</t>
  </si>
  <si>
    <t>Ilha da Graciosa</t>
  </si>
  <si>
    <t>15891</t>
  </si>
  <si>
    <t>Fab. fermentos,leveduras,adjuvantes p/panificação e pastel.</t>
  </si>
  <si>
    <t>15892</t>
  </si>
  <si>
    <t>Fabricação de caldos, sopas e sobremesas</t>
  </si>
  <si>
    <t>15893</t>
  </si>
  <si>
    <t>Fabricação de outros prod. alimentares diversos, ne</t>
  </si>
  <si>
    <t>1711</t>
  </si>
  <si>
    <t>159</t>
  </si>
  <si>
    <t>Indústria das bebidas</t>
  </si>
  <si>
    <t>Santana</t>
  </si>
  <si>
    <t>3109</t>
  </si>
  <si>
    <t>1591</t>
  </si>
  <si>
    <t>Fabricação de bebidas alcoólicas destiladas</t>
  </si>
  <si>
    <t>15911</t>
  </si>
  <si>
    <t>Produção de aguardentes preparadas</t>
  </si>
  <si>
    <t>15912</t>
  </si>
  <si>
    <t>Produção de aguardentes não preparadas</t>
  </si>
  <si>
    <t>15913</t>
  </si>
  <si>
    <t>Produção de licores e de outras bebidas destiladas</t>
  </si>
  <si>
    <t>1592</t>
  </si>
  <si>
    <t>Fabricação de álcool etílico de fermentação</t>
  </si>
  <si>
    <t>15920</t>
  </si>
  <si>
    <t>1593</t>
  </si>
  <si>
    <t>Indústria do vinho</t>
  </si>
  <si>
    <t>15931</t>
  </si>
  <si>
    <t>Produção de vinhos comuns e licorosos</t>
  </si>
  <si>
    <t>15932</t>
  </si>
  <si>
    <t>Produção de vinhos espumantes e espumosos</t>
  </si>
  <si>
    <t>São Vicente</t>
  </si>
  <si>
    <t>3110</t>
  </si>
  <si>
    <t>1594</t>
  </si>
  <si>
    <t>Fab. de cidra e de outras bebidas fermentadas de frutos</t>
  </si>
  <si>
    <t>15940</t>
  </si>
  <si>
    <t>1595</t>
  </si>
  <si>
    <t>Depreciações, Amortizações, Imparidades, Provisões, e Justo Valor</t>
  </si>
  <si>
    <t>Nº</t>
  </si>
  <si>
    <t>Montante</t>
  </si>
  <si>
    <t>Investimento</t>
  </si>
  <si>
    <t>Despesa Elegível</t>
  </si>
  <si>
    <t>Conta</t>
  </si>
  <si>
    <t xml:space="preserve">     Locação Financeira</t>
  </si>
  <si>
    <t xml:space="preserve">     Não Reembolsável</t>
  </si>
  <si>
    <t xml:space="preserve">    Não Reembolsável (Acréscimo e Diferimentos)</t>
  </si>
  <si>
    <t>Valor da Matriz</t>
  </si>
  <si>
    <t>CODIGO POC</t>
  </si>
  <si>
    <t>1. Rendas e Alugueres*</t>
  </si>
  <si>
    <t>2. Impostos Directos</t>
  </si>
  <si>
    <t>3..Despesas com pessoal</t>
  </si>
  <si>
    <t>4.Amortizações e reintegrações</t>
  </si>
  <si>
    <t>5.Provisões de exercício</t>
  </si>
  <si>
    <t>6.Despesas financeiras</t>
  </si>
  <si>
    <t>7.Provisões para impostos sobre lucros</t>
  </si>
  <si>
    <t>8.Resultados líquidos</t>
  </si>
  <si>
    <t>9. VAB ( 1+2+3+4+5+6+7+8 )</t>
  </si>
  <si>
    <t>11.Fornecimentos e Serviços Externos(1)</t>
  </si>
  <si>
    <t xml:space="preserve">     11.1.Subcontratos(1)</t>
  </si>
  <si>
    <t xml:space="preserve">     11.2.Energia e Combustíveis(1)</t>
  </si>
  <si>
    <t>4533</t>
  </si>
  <si>
    <t>Instalação de canalizações e de climatização</t>
  </si>
  <si>
    <t>45330</t>
  </si>
  <si>
    <t>4534</t>
  </si>
  <si>
    <t>Instalações, ne</t>
  </si>
  <si>
    <t>45340</t>
  </si>
  <si>
    <t>454</t>
  </si>
  <si>
    <t>Actividades de acabamento</t>
  </si>
  <si>
    <t>4541</t>
  </si>
  <si>
    <t>Estucagem</t>
  </si>
  <si>
    <t>45410</t>
  </si>
  <si>
    <t>4542</t>
  </si>
  <si>
    <t>Montagem de trabalhos de carpintaria e de caixilharia</t>
  </si>
  <si>
    <t>45420</t>
  </si>
  <si>
    <t>4543</t>
  </si>
  <si>
    <t>Revestimento de pavimentos e de paredes</t>
  </si>
  <si>
    <t>45430</t>
  </si>
  <si>
    <t>4544</t>
  </si>
  <si>
    <t>Pintura e colocação de vidros</t>
  </si>
  <si>
    <t>45440</t>
  </si>
  <si>
    <t>4545</t>
  </si>
  <si>
    <t>Actividades de acabamento, ne</t>
  </si>
  <si>
    <t>45450</t>
  </si>
  <si>
    <t>455</t>
  </si>
  <si>
    <t>Aluguer de equipamento de construçao e demolição c/ operador</t>
  </si>
  <si>
    <t>4550</t>
  </si>
  <si>
    <t>45500</t>
  </si>
  <si>
    <t>50</t>
  </si>
  <si>
    <t>Com.,man.,rep.de veículos aut.;com.a  retalho combust.p/veíc</t>
  </si>
  <si>
    <t>501</t>
  </si>
  <si>
    <t>Comércio de veículos automóveis</t>
  </si>
  <si>
    <t>5010</t>
  </si>
  <si>
    <t>50100</t>
  </si>
  <si>
    <t>502</t>
  </si>
  <si>
    <t>Manutenção e reparação de veículos automóveis</t>
  </si>
  <si>
    <t>5020</t>
  </si>
  <si>
    <t>50200</t>
  </si>
  <si>
    <t>503</t>
  </si>
  <si>
    <t>Comércio de peças e acessórios p/ veículos automóveis</t>
  </si>
  <si>
    <t>5030</t>
  </si>
  <si>
    <t>50300</t>
  </si>
  <si>
    <t>504</t>
  </si>
  <si>
    <t>Com., manut., reparação motociclos, suas peças e acessórios</t>
  </si>
  <si>
    <t>5040</t>
  </si>
  <si>
    <t>50401</t>
  </si>
  <si>
    <t>Com. p/grosso e a retalho motociclos,suas peças e acessórios</t>
  </si>
  <si>
    <t>50402</t>
  </si>
  <si>
    <t>Manutenção, reparação de motociclos, suas peças e acessórios</t>
  </si>
  <si>
    <t>621 Subcontratos</t>
  </si>
  <si>
    <t>622 Serviços especializados</t>
  </si>
  <si>
    <t>623 Materiais</t>
  </si>
  <si>
    <t>624 Energia e fluídos</t>
  </si>
  <si>
    <t>625 Deslocações, estadas, e transportes</t>
  </si>
  <si>
    <t>626 Serviços diversos</t>
  </si>
  <si>
    <t>632 Remunerações do pessoal</t>
  </si>
  <si>
    <t>635 Encargos sobre remunerações</t>
  </si>
  <si>
    <t>638 Outros gastos com pessoal</t>
  </si>
  <si>
    <t>Fabricação de artigos de peles c/ pêlo</t>
  </si>
  <si>
    <t>19</t>
  </si>
  <si>
    <t>Curtimenta e acabam. de peles s/ pêlo;fab.de art.de viagem</t>
  </si>
  <si>
    <t>191</t>
  </si>
  <si>
    <t>Curtimenta e acabamento de peles s/ pelo</t>
  </si>
  <si>
    <t>1910</t>
  </si>
  <si>
    <t>19101</t>
  </si>
  <si>
    <t>Curtimenta e acabamento de peles s/ pêlo</t>
  </si>
  <si>
    <t>19102</t>
  </si>
  <si>
    <t>Actividades imobiliárias p/ conta própria</t>
  </si>
  <si>
    <t>7011</t>
  </si>
  <si>
    <t>Promoção imobiliária</t>
  </si>
  <si>
    <t>70110</t>
  </si>
  <si>
    <t>7012</t>
  </si>
  <si>
    <t>Compra e venda de bens imobiliários</t>
  </si>
  <si>
    <t>70120</t>
  </si>
  <si>
    <t>702</t>
  </si>
  <si>
    <t>Arrendamento de bens imobiliários</t>
  </si>
  <si>
    <t>7020</t>
  </si>
  <si>
    <t>70200</t>
  </si>
  <si>
    <t>703</t>
  </si>
  <si>
    <t>Actividades imobiliárias p/ conta de outrem</t>
  </si>
  <si>
    <t>7031</t>
  </si>
  <si>
    <t>Mediação imobiliária</t>
  </si>
  <si>
    <t>70310</t>
  </si>
  <si>
    <t>7032</t>
  </si>
  <si>
    <t>Ind.madeira e cortiça e s/ob.,exc.mob.;cestaria e espartaria</t>
  </si>
  <si>
    <t>201</t>
  </si>
  <si>
    <t>Serração, aplainamento e impregnação da madeira</t>
  </si>
  <si>
    <t>2010</t>
  </si>
  <si>
    <t>20101</t>
  </si>
  <si>
    <t>Serração de madeira</t>
  </si>
  <si>
    <t>20102</t>
  </si>
  <si>
    <t>Impregnação de madeira</t>
  </si>
  <si>
    <t>202</t>
  </si>
  <si>
    <t>Fab.folheados,contrapl.,painéis lamelados,partículas,fibras</t>
  </si>
  <si>
    <t>2020</t>
  </si>
  <si>
    <t>20201</t>
  </si>
  <si>
    <t>Fabricação de paineis de partículas de madeira</t>
  </si>
  <si>
    <t>20202</t>
  </si>
  <si>
    <t>Fabricação de painéis de fibras de madeira</t>
  </si>
  <si>
    <t>20203</t>
  </si>
  <si>
    <t>Fab. folheados, contraplacados, lamelados e outros painéis</t>
  </si>
  <si>
    <t>203</t>
  </si>
  <si>
    <t>Fabricação de obras de carpintaria para a construção</t>
  </si>
  <si>
    <t>2030</t>
  </si>
  <si>
    <t>20301</t>
  </si>
  <si>
    <t>Parqueteria</t>
  </si>
  <si>
    <t>20302</t>
  </si>
  <si>
    <t>Carpintaria</t>
  </si>
  <si>
    <t>204</t>
  </si>
  <si>
    <t>Fabricação de embalagens de madeira</t>
  </si>
  <si>
    <t>2040</t>
  </si>
  <si>
    <t>20400</t>
  </si>
  <si>
    <t>205</t>
  </si>
  <si>
    <t>42 Propriedades de investimento</t>
  </si>
  <si>
    <t>421 Terrenos e recursos naturais</t>
  </si>
  <si>
    <t>422 Edifícios e outras construções</t>
  </si>
  <si>
    <t>426 Outras propriedades de investimento</t>
  </si>
  <si>
    <t>428 Depreciações acumuladas</t>
  </si>
  <si>
    <t>43 Activos fixos tangíveis</t>
  </si>
  <si>
    <t>431 Terrenos e recursos naturais</t>
  </si>
  <si>
    <t>432 Edifícios e outras construções</t>
  </si>
  <si>
    <t>433 Equipamento básico</t>
  </si>
  <si>
    <t>434 Equipamento de transporte</t>
  </si>
  <si>
    <t>435 Equipamento administrativo</t>
  </si>
  <si>
    <t>437 Outros activos fixos tangíveis</t>
  </si>
  <si>
    <t>438 Depreciações acumuladas</t>
  </si>
  <si>
    <t>44 Activos intangíveis</t>
  </si>
  <si>
    <t>441 Goodwill</t>
  </si>
  <si>
    <t>443 Programas de computador</t>
  </si>
  <si>
    <t>444 Propriedade industrial</t>
  </si>
  <si>
    <t>446 Outros activos intangíveis</t>
  </si>
  <si>
    <t>448 Amortizações acumuladas</t>
  </si>
  <si>
    <t>45 Investimentos em curso</t>
  </si>
  <si>
    <t>451 Investimentos financeiros em curso</t>
  </si>
  <si>
    <t>452 Propriedades de investimento em curso</t>
  </si>
  <si>
    <t>453 Activos fixos tangíveis em curso</t>
  </si>
  <si>
    <t>454 Activos intangíveis em curso</t>
  </si>
  <si>
    <t>Investimento_Contas_SNC</t>
  </si>
  <si>
    <t>APLICAÇÕES RELEVANTES</t>
  </si>
  <si>
    <t>1. Resultado operacional (antes de gastos de financiamento e impostos)</t>
  </si>
  <si>
    <t>CÓDIGO SNC</t>
  </si>
  <si>
    <t xml:space="preserve">1. Volume de Negócios </t>
  </si>
  <si>
    <t>3. Trabalhos para a Própria Entidade</t>
  </si>
  <si>
    <t>4. Rendimentos Suplementares</t>
  </si>
  <si>
    <t>5. Subsídios à Exploração</t>
  </si>
  <si>
    <t xml:space="preserve">6. Valor Bruto de Produção (VBP) </t>
  </si>
  <si>
    <t>7. Custo das Mercadorias Vendidas e das Matérias Consumidas</t>
  </si>
  <si>
    <t>8. Fornecimentos e Serviços Externos</t>
  </si>
  <si>
    <t>9. Impostos Indirectos</t>
  </si>
  <si>
    <t xml:space="preserve">10. Consumos Intermédios (C) </t>
  </si>
  <si>
    <t>11. VAB (6-10 )</t>
  </si>
  <si>
    <t>3.Custo das mercadorias vendidas e das matérias consumidas(1)</t>
  </si>
  <si>
    <t>6241/2</t>
  </si>
  <si>
    <t>7.Gastos e perdas de financiamento</t>
  </si>
  <si>
    <t>2531/2532/263/264/265/266/268</t>
  </si>
  <si>
    <t>622/26</t>
  </si>
  <si>
    <t>26/89</t>
  </si>
  <si>
    <t>71+72</t>
  </si>
  <si>
    <t>6321</t>
  </si>
  <si>
    <t>Tx de Retorno</t>
  </si>
  <si>
    <t>Administração de imóveis por conta de outrem</t>
  </si>
  <si>
    <t>70320</t>
  </si>
  <si>
    <t>Aluguer de máq. e de equip. s/ pessoal e de bens pessoais</t>
  </si>
  <si>
    <t>711</t>
  </si>
  <si>
    <t>Aluguer de veículos automóveis</t>
  </si>
  <si>
    <t>7110</t>
  </si>
  <si>
    <t>71100</t>
  </si>
  <si>
    <t>712</t>
  </si>
  <si>
    <t>Aluguer de outro meio de transporte</t>
  </si>
  <si>
    <t>7121</t>
  </si>
  <si>
    <t>Aluguer de outro meio de transporte terrestre</t>
  </si>
  <si>
    <t>71210</t>
  </si>
  <si>
    <t>7122</t>
  </si>
  <si>
    <t>Aluguer de meio de transporte marítimo e fluvial</t>
  </si>
  <si>
    <t>71220</t>
  </si>
  <si>
    <t>7123</t>
  </si>
  <si>
    <t>Aluguer de meio de transporte aéreo</t>
  </si>
  <si>
    <t>71230</t>
  </si>
  <si>
    <t>713</t>
  </si>
  <si>
    <t>Aluguer de máquinas de de equipamentos</t>
  </si>
  <si>
    <t>7131</t>
  </si>
  <si>
    <t>Aluguer de máquinas e equipamentos agrícolas</t>
  </si>
  <si>
    <t>71310</t>
  </si>
  <si>
    <t>7132</t>
  </si>
  <si>
    <t>Aluguer de máq. e equip. p/ a construção e engenharia civil</t>
  </si>
  <si>
    <t>71320</t>
  </si>
  <si>
    <t>7133</t>
  </si>
  <si>
    <t>Aluguer de máq. e equip. de escritório (inclui computadores)</t>
  </si>
  <si>
    <t>71330</t>
  </si>
  <si>
    <t>7134</t>
  </si>
  <si>
    <t>Aluguer de máquinas e equipamento, ne</t>
  </si>
  <si>
    <t>71340</t>
  </si>
  <si>
    <t>714</t>
  </si>
  <si>
    <t>Aluguer de bens de uso pessoal e doméstico, ne</t>
  </si>
  <si>
    <t>7140</t>
  </si>
  <si>
    <t>71400</t>
  </si>
  <si>
    <t>72</t>
  </si>
  <si>
    <t>Actividades informáticas e conexas</t>
  </si>
  <si>
    <t>721</t>
  </si>
  <si>
    <t>Consultoria em equipamento informático</t>
  </si>
  <si>
    <t>505</t>
  </si>
  <si>
    <t>Comércio a retalho de combustível p/ veículos a motor</t>
  </si>
  <si>
    <t>5050</t>
  </si>
  <si>
    <t>5143</t>
  </si>
  <si>
    <t>Com. p/ grosso de electro.,aparelhos de rádio e de televisão</t>
  </si>
  <si>
    <t>51430</t>
  </si>
  <si>
    <t>5144</t>
  </si>
  <si>
    <t>Opções parecer:</t>
  </si>
  <si>
    <t>Beja</t>
  </si>
  <si>
    <t>0201</t>
  </si>
  <si>
    <t>412</t>
  </si>
  <si>
    <t>Obrigações e títulos de participação</t>
  </si>
  <si>
    <t>Candidatura Elegível</t>
  </si>
  <si>
    <t>413</t>
  </si>
  <si>
    <t>Empréstimos de financiamento</t>
  </si>
  <si>
    <t>Candidatura Inelegível</t>
  </si>
  <si>
    <t>414</t>
  </si>
  <si>
    <t>Investimentos imóveis</t>
  </si>
  <si>
    <t>415</t>
  </si>
  <si>
    <t>Outras aplicações financeiras</t>
  </si>
  <si>
    <t>Opções notificação:</t>
  </si>
  <si>
    <t>0202</t>
  </si>
  <si>
    <t>421</t>
  </si>
  <si>
    <t>Terrenos e recursos naturais</t>
  </si>
  <si>
    <t>Projecto notificável</t>
  </si>
  <si>
    <t>422</t>
  </si>
  <si>
    <t>Transportes aéreos de mercadorias</t>
  </si>
  <si>
    <t>52101</t>
  </si>
  <si>
    <t>52102</t>
  </si>
  <si>
    <t>52211</t>
  </si>
  <si>
    <t>Gestão de infraestruturas dos transportes terrestres</t>
  </si>
  <si>
    <t>52212</t>
  </si>
  <si>
    <t>Assistência a veículos na estrada</t>
  </si>
  <si>
    <t>52213</t>
  </si>
  <si>
    <t>Actividades auxiliares dos transportes por água</t>
  </si>
  <si>
    <t>Actividades auxiliares dos transportes aéreos</t>
  </si>
  <si>
    <t>52291</t>
  </si>
  <si>
    <t>52292</t>
  </si>
  <si>
    <t>53100</t>
  </si>
  <si>
    <t>Actividades postais sujeitas a obrigações do serviço universal</t>
  </si>
  <si>
    <t>53200</t>
  </si>
  <si>
    <t>Outras actividades postais e de courrier</t>
  </si>
  <si>
    <t>Hoteis com restaurante</t>
  </si>
  <si>
    <t>Pensões com restaurante</t>
  </si>
  <si>
    <t>Estalagens com restaurante</t>
  </si>
  <si>
    <t>Pousadas com restaurante</t>
  </si>
  <si>
    <t>Moteis com restaurante</t>
  </si>
  <si>
    <t>Hoteis-apartamentos com restaurante</t>
  </si>
  <si>
    <t>Aldeamentos turísticos com restaurante</t>
  </si>
  <si>
    <t>Apartamentos com restaurante</t>
  </si>
  <si>
    <t>Outros estabelecimentos hoteleiros com restaurante</t>
  </si>
  <si>
    <t>Hoteis sem restaurante</t>
  </si>
  <si>
    <t>Pensões sem restaurante</t>
  </si>
  <si>
    <t>Apartamentos turísticos sem restaurante</t>
  </si>
  <si>
    <t>Outros estabelecimentos hoteleiros sem restaurante</t>
  </si>
  <si>
    <t>55201</t>
  </si>
  <si>
    <t>Alojamento mobilado para turistas</t>
  </si>
  <si>
    <t>55202</t>
  </si>
  <si>
    <t>55203</t>
  </si>
  <si>
    <t>Colónias e campos de férias</t>
  </si>
  <si>
    <t>55204</t>
  </si>
  <si>
    <t>55300</t>
  </si>
  <si>
    <t>Parques de campismo e caravanismo</t>
  </si>
  <si>
    <t>55900</t>
  </si>
  <si>
    <t>Outros locais de alojamento</t>
  </si>
  <si>
    <t>56101</t>
  </si>
  <si>
    <t>427</t>
  </si>
  <si>
    <t>Taras e vasilhame</t>
  </si>
  <si>
    <t>IPQ - Qualidade</t>
  </si>
  <si>
    <t>Braga</t>
  </si>
  <si>
    <t>429</t>
  </si>
  <si>
    <t>Outras imobilizações corpóreas</t>
  </si>
  <si>
    <t>Agência Portuguesa para o Ambiente - Ambiente</t>
  </si>
  <si>
    <t>430</t>
  </si>
  <si>
    <t>Imobilizações incorpóreas</t>
  </si>
  <si>
    <t>FEOGA - Agricultura</t>
  </si>
  <si>
    <t>Com.a retalho em estab.não espec.,c/predomin. prod. aliment.</t>
  </si>
  <si>
    <t>52111</t>
  </si>
  <si>
    <t>Comércio a retalho em supermercados e hipermercados</t>
  </si>
  <si>
    <t>52112</t>
  </si>
  <si>
    <t>Com.a retalho ot.estab.não espec.,c/predomin.prod.aliment,ne</t>
  </si>
  <si>
    <t>5212</t>
  </si>
  <si>
    <t>Com.a retalho em estab.não espec.,s/predom. de prod.aliment.</t>
  </si>
  <si>
    <t>52120</t>
  </si>
  <si>
    <t>522</t>
  </si>
  <si>
    <t>Com. a retalho prod.aliment., bebidas,tabaco em estab.espec.</t>
  </si>
  <si>
    <t>5221</t>
  </si>
  <si>
    <t>Comércio a retalho de frutas e de prod. hortícolas</t>
  </si>
  <si>
    <t>52210</t>
  </si>
  <si>
    <t>5222</t>
  </si>
  <si>
    <t>Comércio a retalho de carne e de prod. à base de carne</t>
  </si>
  <si>
    <t>52220</t>
  </si>
  <si>
    <t>5223</t>
  </si>
  <si>
    <t>Comércio a retalho de peixe, crustáceos e moluscos</t>
  </si>
  <si>
    <t>52230</t>
  </si>
  <si>
    <t>5224</t>
  </si>
  <si>
    <t>Com. a retalho de pão, prod. de pastelaria e de confeitaria</t>
  </si>
  <si>
    <t>52240</t>
  </si>
  <si>
    <t>5225</t>
  </si>
  <si>
    <t>Comércio a retalho de bebidas</t>
  </si>
  <si>
    <t>52250</t>
  </si>
  <si>
    <t>5226</t>
  </si>
  <si>
    <t>Comércio a retalho de tabaco</t>
  </si>
  <si>
    <t>52260</t>
  </si>
  <si>
    <t>5227</t>
  </si>
  <si>
    <t>Outro com. a retalho prod. alimentares em estab. especializ.</t>
  </si>
  <si>
    <t>52271</t>
  </si>
  <si>
    <t>Comércio a retalho de leite e de derivados</t>
  </si>
  <si>
    <t>52272</t>
  </si>
  <si>
    <t>Outro com. a retalho de prod. aliment., em estab. espec., ne</t>
  </si>
  <si>
    <t>523</t>
  </si>
  <si>
    <t>Com.a retalho prod. farmac.,médicos, cosméticos e de higiene</t>
  </si>
  <si>
    <t>5231</t>
  </si>
  <si>
    <t>Comércio a retalho de prod. farmacêuticos (farmácias)</t>
  </si>
  <si>
    <t>52310</t>
  </si>
  <si>
    <t>5232</t>
  </si>
  <si>
    <t>Comércio a retalho de artigos médicos e ortopédicos</t>
  </si>
  <si>
    <t>52320</t>
  </si>
  <si>
    <t>5233</t>
  </si>
  <si>
    <t>Comércio a retalho de prod. cosméticos e de higiene</t>
  </si>
  <si>
    <t>52330</t>
  </si>
  <si>
    <t>524</t>
  </si>
  <si>
    <t>Com. a retalho outros prod. novos em estab. especializados</t>
  </si>
  <si>
    <t>5241</t>
  </si>
  <si>
    <t>Comércio a retalho de têxteis</t>
  </si>
  <si>
    <t>52410</t>
  </si>
  <si>
    <t>5242</t>
  </si>
  <si>
    <t>Outras actividades conexas à informática</t>
  </si>
  <si>
    <t>Fab. e transformação de outro vidro (inclui vidro técnico)</t>
  </si>
  <si>
    <t>26150</t>
  </si>
  <si>
    <t>262</t>
  </si>
  <si>
    <t>Fab.prod.cerâmicos não refract.(exc.dest.a const.)e refract.</t>
  </si>
  <si>
    <t>2621</t>
  </si>
  <si>
    <t>Fab. de artigos cerâmicos de uso doméstico e ornamental</t>
  </si>
  <si>
    <t>26211</t>
  </si>
  <si>
    <t>Olaria de barro</t>
  </si>
  <si>
    <t>26212</t>
  </si>
  <si>
    <t>Fab. artigos uso domést. de faiança, porcelana e grés fino</t>
  </si>
  <si>
    <t>26213</t>
  </si>
  <si>
    <t>Fab. de artigos de ornament., faiança, porcelana e grés fino</t>
  </si>
  <si>
    <t>2622</t>
  </si>
  <si>
    <t>Fabricação de artigos cerâmicos p/ usos sanitários</t>
  </si>
  <si>
    <t>26220</t>
  </si>
  <si>
    <t>2623</t>
  </si>
  <si>
    <t>Fabricação de isoladores e peças isolantes em cerâmica</t>
  </si>
  <si>
    <t>26230</t>
  </si>
  <si>
    <t>2624</t>
  </si>
  <si>
    <t>Fabricação de outros prod. em cerâmica p/ usos técnicos</t>
  </si>
  <si>
    <t>26240</t>
  </si>
  <si>
    <t>2625</t>
  </si>
  <si>
    <t>Fab.outros prod.cerâmicos não refract.(exc.destin. à const.)</t>
  </si>
  <si>
    <t>26250</t>
  </si>
  <si>
    <t>2626</t>
  </si>
  <si>
    <t>Fabricação de prod. cerâmicos refractários</t>
  </si>
  <si>
    <t>26260</t>
  </si>
  <si>
    <t>263</t>
  </si>
  <si>
    <t>Fab. de azulejos, ladrilhos, mosaicos e placas de cerâmica</t>
  </si>
  <si>
    <t>2630</t>
  </si>
  <si>
    <t>26301</t>
  </si>
  <si>
    <t>Fabricação de azulejos</t>
  </si>
  <si>
    <t>26302</t>
  </si>
  <si>
    <t>Fabricação de ladrilhos, mosaicos e placas de cerâmica</t>
  </si>
  <si>
    <t>264</t>
  </si>
  <si>
    <t>Fab. tijolos, telhas e outros prod. de barro p/ a construção</t>
  </si>
  <si>
    <t>2640</t>
  </si>
  <si>
    <t>26401</t>
  </si>
  <si>
    <t>Fabricação de tijolos e telhas</t>
  </si>
  <si>
    <t>26402</t>
  </si>
  <si>
    <t>Fabricação de abobadilha</t>
  </si>
  <si>
    <t>26403</t>
  </si>
  <si>
    <t>Fabricação de outros prod. de barro p/ a construção</t>
  </si>
  <si>
    <t>265</t>
  </si>
  <si>
    <t>Fabricação de cimento, cal e gesso</t>
  </si>
  <si>
    <t>2651</t>
  </si>
  <si>
    <t>Fabricação de cimento</t>
  </si>
  <si>
    <t>26510</t>
  </si>
  <si>
    <t>2652</t>
  </si>
  <si>
    <t>Fabricação de cal</t>
  </si>
  <si>
    <t>26521</t>
  </si>
  <si>
    <t>Fabricação de cal hidráulica</t>
  </si>
  <si>
    <t>26522</t>
  </si>
  <si>
    <t>Fabricação de cal não hidráulica</t>
  </si>
  <si>
    <t>2653</t>
  </si>
  <si>
    <t>Fabricação de gesso</t>
  </si>
  <si>
    <t>26530</t>
  </si>
  <si>
    <t>266</t>
  </si>
  <si>
    <t>Fabricação de prod. de betão, gesso, cimento e marmorite</t>
  </si>
  <si>
    <t>2661</t>
  </si>
  <si>
    <t>Fabricação de prod. de betão p/ a construção</t>
  </si>
  <si>
    <t>26610</t>
  </si>
  <si>
    <t>2662</t>
  </si>
  <si>
    <t>Fabricação de prod. de gesso p/ a construção</t>
  </si>
  <si>
    <t>26620</t>
  </si>
  <si>
    <t>2663</t>
  </si>
  <si>
    <t>Fabricação de betão pronto</t>
  </si>
  <si>
    <t>26630</t>
  </si>
  <si>
    <t>2664</t>
  </si>
  <si>
    <t>Fabricação de argamassas</t>
  </si>
  <si>
    <t>26640</t>
  </si>
  <si>
    <t>2665</t>
  </si>
  <si>
    <t>7460</t>
  </si>
  <si>
    <t>74600</t>
  </si>
  <si>
    <t>747</t>
  </si>
  <si>
    <t>Actividades de limpeza industrial</t>
  </si>
  <si>
    <t>7470</t>
  </si>
  <si>
    <t>74700</t>
  </si>
  <si>
    <t>748</t>
  </si>
  <si>
    <t>7481</t>
  </si>
  <si>
    <t>Actividades fotográficas</t>
  </si>
  <si>
    <t>74810</t>
  </si>
  <si>
    <t>7482</t>
  </si>
  <si>
    <t xml:space="preserve">Cerealicultura (excepto arroz)
</t>
  </si>
  <si>
    <t>Cultura de leguminosas secas e sementes oleaginosas</t>
  </si>
  <si>
    <t>Cultura do arroz</t>
  </si>
  <si>
    <t>01130</t>
  </si>
  <si>
    <t>Cultura de produtos hortículas, raízes e tubérculos</t>
  </si>
  <si>
    <t>01140</t>
  </si>
  <si>
    <t>Cultura de cana do açúcar</t>
  </si>
  <si>
    <t>01150</t>
  </si>
  <si>
    <t>Cultura do tabaco</t>
  </si>
  <si>
    <t>01160</t>
  </si>
  <si>
    <t>Cultura de plantas têxteis</t>
  </si>
  <si>
    <t>01191</t>
  </si>
  <si>
    <t>Cultura de flores e plantas ornamentais</t>
  </si>
  <si>
    <t>01192</t>
  </si>
  <si>
    <t>Outras culturas temporárias, n.e.</t>
  </si>
  <si>
    <t>Cultura de frutos tropicais e subtropicais</t>
  </si>
  <si>
    <t>Cultura de citrinos</t>
  </si>
  <si>
    <t>Cultura de pomoídeas e prunóideas</t>
  </si>
  <si>
    <t>Cultura de frutos de casca rija</t>
  </si>
  <si>
    <t>Cultura de outros frutos em árvores e arbustos</t>
  </si>
  <si>
    <t>01261</t>
  </si>
  <si>
    <t>01262</t>
  </si>
  <si>
    <t>Cultura de outros frutos oleaginosos</t>
  </si>
  <si>
    <t>01270</t>
  </si>
  <si>
    <t>Cultura de plantas destinadas à preparação de bebidas</t>
  </si>
  <si>
    <t>01280</t>
  </si>
  <si>
    <t>Cultura de especiarias, plantas aromáticas, medicinais e farmacêuticas</t>
  </si>
  <si>
    <t>01290</t>
  </si>
  <si>
    <t>Outras culturas permanentes</t>
  </si>
  <si>
    <t>Cultura de materiais de propagação vegetativa</t>
  </si>
  <si>
    <t>Criação de bovinos para produção de leite</t>
  </si>
  <si>
    <t>Criação de outros bovinos (excepto para produção de leite) e búfalos</t>
  </si>
  <si>
    <t>01430</t>
  </si>
  <si>
    <t>Criação de equinos, asininos e muares</t>
  </si>
  <si>
    <t>01440</t>
  </si>
  <si>
    <t>Criação de camelos e camelídeos</t>
  </si>
  <si>
    <t>01450</t>
  </si>
  <si>
    <t>Criação de ovinos e caprinos</t>
  </si>
  <si>
    <t>01460</t>
  </si>
  <si>
    <t>01470</t>
  </si>
  <si>
    <t>01491</t>
  </si>
  <si>
    <t>01492</t>
  </si>
  <si>
    <t>Cunicultura</t>
  </si>
  <si>
    <t>01493</t>
  </si>
  <si>
    <t>Criação de animais de companhia</t>
  </si>
  <si>
    <t>01494</t>
  </si>
  <si>
    <t>Outra produção animal, n.e.</t>
  </si>
  <si>
    <t>01500</t>
  </si>
  <si>
    <t>Agricultura e produção animal combinadas</t>
  </si>
  <si>
    <t>01610</t>
  </si>
  <si>
    <t>01620</t>
  </si>
  <si>
    <t>Actividades dos serviços relacionadas com a produção animal, excepto serviços de veterinária</t>
  </si>
  <si>
    <t>01630</t>
  </si>
  <si>
    <t>Preparação de produtos agrícolas para venda</t>
  </si>
  <si>
    <t>01640</t>
  </si>
  <si>
    <t>Preparação e tratamento de sementes para propagação</t>
  </si>
  <si>
    <t>01701</t>
  </si>
  <si>
    <t>01702</t>
  </si>
  <si>
    <t>Actividades dos serviços relacionados com a caça e o repovoamento cinegético</t>
  </si>
  <si>
    <t>02100</t>
  </si>
  <si>
    <t>Silvicultura e outras actividades florestais</t>
  </si>
  <si>
    <t>02200</t>
  </si>
  <si>
    <t>02300</t>
  </si>
  <si>
    <t>Extracção de cortiça, resina e apanha de outros produtos florestais, excepto madeira</t>
  </si>
  <si>
    <t>02400</t>
  </si>
  <si>
    <t>Actividades dos serviços relacionadas com a silvicultura e exploração florestal</t>
  </si>
  <si>
    <t>03111</t>
  </si>
  <si>
    <t>03112</t>
  </si>
  <si>
    <t>Apanha de algas e de outros produtos do mar</t>
  </si>
  <si>
    <t>03121</t>
  </si>
  <si>
    <t>03122</t>
  </si>
  <si>
    <t>Apanha de produtos em águas interiores</t>
  </si>
  <si>
    <t>03210</t>
  </si>
  <si>
    <t>Aquicultura em águas salgadas e salobras</t>
  </si>
  <si>
    <t>03220</t>
  </si>
  <si>
    <t>Aquicultura em águas doces</t>
  </si>
  <si>
    <t>05100</t>
  </si>
  <si>
    <t>05200</t>
  </si>
  <si>
    <t>Extracção de linhite</t>
  </si>
  <si>
    <t>06100</t>
  </si>
  <si>
    <t>Extracção de petróleo bruto</t>
  </si>
  <si>
    <t>06200</t>
  </si>
  <si>
    <t>Extracção de gás natural</t>
  </si>
  <si>
    <t>07100</t>
  </si>
  <si>
    <t>07210</t>
  </si>
  <si>
    <t>Extracção e preparação de minérios de urânio e de tório</t>
  </si>
  <si>
    <t>07290</t>
  </si>
  <si>
    <t>Extracção e preparação de outros minérios metálicos não ferrosos</t>
  </si>
  <si>
    <t>1.2.3.Edifícios e outras construções-Outros Edifícios</t>
  </si>
  <si>
    <t>1.3.1.Equipamentos produtivos-Equipamento Básico</t>
  </si>
  <si>
    <t>1.3.2.Equipamentos produtivos-Ferramentas e Utensilios</t>
  </si>
  <si>
    <t>2.1.Despesas de Constituição</t>
  </si>
  <si>
    <t>2.2.Assistência Técnica</t>
  </si>
  <si>
    <t>2.5.Investigação e Desenvolvimento</t>
  </si>
  <si>
    <t>2.6.Patentes, Licenças, Alvarás e "Royalties"</t>
  </si>
  <si>
    <t>2.8.Divulgação</t>
  </si>
  <si>
    <t>TIPO DE DESPESA</t>
  </si>
  <si>
    <t xml:space="preserve">A a) Terrenos </t>
  </si>
  <si>
    <t xml:space="preserve">A b) Contrução de Edifícios e Outras </t>
  </si>
  <si>
    <t>Qualificado</t>
  </si>
  <si>
    <t>Não Qualificado</t>
  </si>
  <si>
    <t>Altamente Qualificado</t>
  </si>
  <si>
    <t>* Altamente Qualificado = Nível Superior ou Igual a 6</t>
  </si>
  <si>
    <t>* Qualificado = Nível Superior ou Igual a 4</t>
  </si>
  <si>
    <t>NÍVEL DE QUALIFICAÇÕES</t>
  </si>
  <si>
    <t>Fabricação de ferramentas manuais</t>
  </si>
  <si>
    <t>28622</t>
  </si>
  <si>
    <t>Fabricação de ferramentas mecânicas</t>
  </si>
  <si>
    <t>28623</t>
  </si>
  <si>
    <t>Fabricação de peças sinterizadas</t>
  </si>
  <si>
    <t>2863</t>
  </si>
  <si>
    <t>Fabricação de fechaduras, dobradiças e de outras ferragens</t>
  </si>
  <si>
    <t>28630</t>
  </si>
  <si>
    <t>287</t>
  </si>
  <si>
    <t>Fabricação de outros prod. metálicos</t>
  </si>
  <si>
    <t>2871</t>
  </si>
  <si>
    <t>Fabricação de embalagens metálicas pesadas</t>
  </si>
  <si>
    <t>28710</t>
  </si>
  <si>
    <t>2872</t>
  </si>
  <si>
    <t>Fabricação de embalagens metálicas ligeiras</t>
  </si>
  <si>
    <t>28720</t>
  </si>
  <si>
    <t>2873</t>
  </si>
  <si>
    <t>Fabricação de prod. de arame</t>
  </si>
  <si>
    <t>28730</t>
  </si>
  <si>
    <t>2874</t>
  </si>
  <si>
    <t>Cervejarias</t>
  </si>
  <si>
    <t>55403</t>
  </si>
  <si>
    <t>Bares</t>
  </si>
  <si>
    <t>55404</t>
  </si>
  <si>
    <t>Casas de chá e pastelarias</t>
  </si>
  <si>
    <t>55405</t>
  </si>
  <si>
    <t>Outros estab. de bebidas s/ espectáculo</t>
  </si>
  <si>
    <t>55406</t>
  </si>
  <si>
    <t>Estabelecimentos de bebidas c/ espectáculo</t>
  </si>
  <si>
    <t>555</t>
  </si>
  <si>
    <t>Cantinas e fornecimento de refeições ao domicílio (catering)</t>
  </si>
  <si>
    <t>5551</t>
  </si>
  <si>
    <t>Cantinas</t>
  </si>
  <si>
    <t>55510</t>
  </si>
  <si>
    <t>5552</t>
  </si>
  <si>
    <t>Fornecimento de refeições ao domicílio (catering)</t>
  </si>
  <si>
    <t>55520</t>
  </si>
  <si>
    <t>60</t>
  </si>
  <si>
    <t>Transp. terrestres;transp.p/ óleodutos/gasodutos (pipelines)</t>
  </si>
  <si>
    <t>601</t>
  </si>
  <si>
    <t>Caminhos de ferro</t>
  </si>
  <si>
    <t>6010</t>
  </si>
  <si>
    <t>60100</t>
  </si>
  <si>
    <t>602</t>
  </si>
  <si>
    <t>Outros transportes terrestres</t>
  </si>
  <si>
    <t>6021</t>
  </si>
  <si>
    <t>Outros transportes terrestres regulares de passageiros</t>
  </si>
  <si>
    <t>60211</t>
  </si>
  <si>
    <t>Transp.urbano p/ metrop., eléctrico,troleicarro e autocarro</t>
  </si>
  <si>
    <t>60212</t>
  </si>
  <si>
    <t>Transporte interurbano em autocarros</t>
  </si>
  <si>
    <t>6022</t>
  </si>
  <si>
    <t>Transporte ocasional de passageiros em veículos ligeiros</t>
  </si>
  <si>
    <t>60220</t>
  </si>
  <si>
    <t>6023</t>
  </si>
  <si>
    <t>Outros transportes terrestres de passageiros</t>
  </si>
  <si>
    <t>60230</t>
  </si>
  <si>
    <t>6024</t>
  </si>
  <si>
    <t>Transportes rodoviários de mercadorias</t>
  </si>
  <si>
    <t>60240</t>
  </si>
  <si>
    <t>603</t>
  </si>
  <si>
    <t>Transportes p/ oleodutos e gasodutos (pipelines)</t>
  </si>
  <si>
    <t>6030</t>
  </si>
  <si>
    <t>60300</t>
  </si>
  <si>
    <t>61</t>
  </si>
  <si>
    <t>Transportes por água</t>
  </si>
  <si>
    <t>611</t>
  </si>
  <si>
    <t>Trasnportes marítimos</t>
  </si>
  <si>
    <t>6110</t>
  </si>
  <si>
    <t>61101</t>
  </si>
  <si>
    <t>Transportes marítimos não costeiros</t>
  </si>
  <si>
    <t>61102</t>
  </si>
  <si>
    <t>Transportes costeiros e locais</t>
  </si>
  <si>
    <t>612</t>
  </si>
  <si>
    <t>Transporte p/ vias navegáveis interiores</t>
  </si>
  <si>
    <t>6120</t>
  </si>
  <si>
    <t>61200</t>
  </si>
  <si>
    <t>62</t>
  </si>
  <si>
    <t>Transportes aéreos</t>
  </si>
  <si>
    <t>621</t>
  </si>
  <si>
    <t>Transportes aéreos regulares</t>
  </si>
  <si>
    <t>6210</t>
  </si>
  <si>
    <t>62100</t>
  </si>
  <si>
    <t>622</t>
  </si>
  <si>
    <t>Transportes aéreos não regulares</t>
  </si>
  <si>
    <t>6220</t>
  </si>
  <si>
    <t>62200</t>
  </si>
  <si>
    <t>623</t>
  </si>
  <si>
    <t>Transportes espaciais</t>
  </si>
  <si>
    <t>6230</t>
  </si>
  <si>
    <t>62300</t>
  </si>
  <si>
    <t>63</t>
  </si>
  <si>
    <t>Activ. anexas e auxiliares dos transp., ag. viagens e turism</t>
  </si>
  <si>
    <t>631</t>
  </si>
  <si>
    <t>Manuseamento e armazenagem</t>
  </si>
  <si>
    <t>6311</t>
  </si>
  <si>
    <t>Manuseamento de carga</t>
  </si>
  <si>
    <t>63110</t>
  </si>
  <si>
    <t>6312</t>
  </si>
  <si>
    <t>Armazenagem</t>
  </si>
  <si>
    <t>63121</t>
  </si>
  <si>
    <t>Armazenagem frigorífica</t>
  </si>
  <si>
    <t>63122</t>
  </si>
  <si>
    <t>Armazenagem não frigorífica</t>
  </si>
  <si>
    <t>632</t>
  </si>
  <si>
    <t>Outras actividades auxiliares dos transportes</t>
  </si>
  <si>
    <t>Trabalhos para a própria entidade</t>
  </si>
  <si>
    <t>Custo das mercadorias vendidas e das matérias consumidas</t>
  </si>
  <si>
    <t>Fornecimentos e serviços externos</t>
  </si>
  <si>
    <t>Gastos com o pessoal</t>
  </si>
  <si>
    <t>Imparidade de inventários (perdas/reversões)</t>
  </si>
  <si>
    <t>Actividades de telecomunicações por fio</t>
  </si>
  <si>
    <t>Actividades de telecomunicações sem fio</t>
  </si>
  <si>
    <t>61300</t>
  </si>
  <si>
    <t>Actividades de telecomunicações por satélite</t>
  </si>
  <si>
    <t>61900</t>
  </si>
  <si>
    <t xml:space="preserve">Outras actividades de telecomunicações </t>
  </si>
  <si>
    <t>62010</t>
  </si>
  <si>
    <t>Actividades de programação informática</t>
  </si>
  <si>
    <t>62020</t>
  </si>
  <si>
    <t>Actividades de consultoria em informática</t>
  </si>
  <si>
    <t>62030</t>
  </si>
  <si>
    <t>Gestão e exploração de equipamento informático</t>
  </si>
  <si>
    <t>62090</t>
  </si>
  <si>
    <t>Outras actividades relacionadas com as tecnologias da informação e informática</t>
  </si>
  <si>
    <t>Actividades de processamento de dados, domiciliação de informação e actividades relacionadas</t>
  </si>
  <si>
    <t>63120</t>
  </si>
  <si>
    <t>Portais web</t>
  </si>
  <si>
    <t>63910</t>
  </si>
  <si>
    <t>63990</t>
  </si>
  <si>
    <t>Outras actividades dos serviços de informação, n.e.</t>
  </si>
  <si>
    <t>Previstos no Código Fiscal do Investimento Anexo ao Decreto-Lei n.º 162/2014, de 31 de outubro</t>
  </si>
  <si>
    <t>(alínea b) do Nº1 do Artigo 8º do Anexo ao Decreto-Lei n.º 162/2014, de 31 de Outubro)</t>
  </si>
  <si>
    <t>(alínea c) do Nº1 do Artigo 8º do Anexo ao Decreto-Lei n.º 162/2014, de 31 de Outubro)</t>
  </si>
  <si>
    <t>(alínea d) do Nº1 do Artigo 8º do Anexo ao Decreto-Lei n.º 162/2014, de 31 de Outubro)</t>
  </si>
  <si>
    <t>Reprodução de suportes gravados</t>
  </si>
  <si>
    <t>2231</t>
  </si>
  <si>
    <t>Construção de pontes e túneis</t>
  </si>
  <si>
    <t>42210</t>
  </si>
  <si>
    <t>Construção de redes de transporte de águas, de esgotos e de outros fluidos</t>
  </si>
  <si>
    <t>42220</t>
  </si>
  <si>
    <t>Imposto sobre o rendimento do período</t>
  </si>
  <si>
    <t>Resultado líquido do período</t>
  </si>
  <si>
    <t>Resultado das actividades descontinuadas (líquido de impostos) incluído no resultado líquido do período</t>
  </si>
  <si>
    <t xml:space="preserve">    Propriedades de investimento</t>
  </si>
  <si>
    <t xml:space="preserve">    Goodwill</t>
  </si>
  <si>
    <t xml:space="preserve">    Acções (quotas) próprias</t>
  </si>
  <si>
    <t xml:space="preserve">    Outros instrumentos de capital próprio</t>
  </si>
  <si>
    <t xml:space="preserve">    Prémios de emissão</t>
  </si>
  <si>
    <t xml:space="preserve">    Reservas legais</t>
  </si>
  <si>
    <t xml:space="preserve">    Outras reservas</t>
  </si>
  <si>
    <t xml:space="preserve">    Resultados transitados</t>
  </si>
  <si>
    <t xml:space="preserve">    Excedentes de revalorização</t>
  </si>
  <si>
    <t xml:space="preserve">    Outras variações no capital próprio</t>
  </si>
  <si>
    <t xml:space="preserve"> Resultado líquido do período</t>
  </si>
  <si>
    <t xml:space="preserve"> Interesses minoritários</t>
  </si>
  <si>
    <t xml:space="preserve"> TOTAL DO CAPITAL PRÓPRIO</t>
  </si>
  <si>
    <t>PASSIVO</t>
  </si>
  <si>
    <t xml:space="preserve"> Passivo não corrente</t>
  </si>
  <si>
    <t xml:space="preserve">    Provisões</t>
  </si>
  <si>
    <t xml:space="preserve">    Financiamentos obtidos</t>
  </si>
  <si>
    <t xml:space="preserve">    Responsabilidades por benefícios pós-emprego</t>
  </si>
  <si>
    <t xml:space="preserve">    Passivos por impostos diferidos</t>
  </si>
  <si>
    <t xml:space="preserve">    Outras contas a pagar</t>
  </si>
  <si>
    <t xml:space="preserve"> Passivo corrente</t>
  </si>
  <si>
    <t xml:space="preserve">    Fornecedores</t>
  </si>
  <si>
    <t xml:space="preserve">    Adiantamentos de clientes</t>
  </si>
  <si>
    <t xml:space="preserve">    Passivos financeiros detidos para negociação</t>
  </si>
  <si>
    <t xml:space="preserve">    Outros passivos financeiros</t>
  </si>
  <si>
    <t xml:space="preserve">    Passivos não correntes detidos para venda</t>
  </si>
  <si>
    <t xml:space="preserve"> TOTAL DO PASSIVO</t>
  </si>
  <si>
    <t xml:space="preserve"> TOTAL DO PASSIVO + CAPITAL PRÓPRIO</t>
  </si>
  <si>
    <t>% Invest.</t>
  </si>
  <si>
    <r>
      <t xml:space="preserve">Capitais próprios </t>
    </r>
    <r>
      <rPr>
        <vertAlign val="superscript"/>
        <sz val="10"/>
        <rFont val="Tahoma"/>
        <family val="2"/>
      </rPr>
      <t>(1)</t>
    </r>
  </si>
  <si>
    <t>Capital</t>
  </si>
  <si>
    <t>Prestações Suplementares de Capital</t>
  </si>
  <si>
    <r>
      <t xml:space="preserve">Autofinanciamento </t>
    </r>
    <r>
      <rPr>
        <vertAlign val="superscript"/>
        <sz val="10"/>
        <rFont val="Tahoma"/>
        <family val="2"/>
      </rPr>
      <t>(2)</t>
    </r>
  </si>
  <si>
    <t>Capitais Alheios</t>
  </si>
  <si>
    <t>Financiamento de Instituições de Crédito</t>
  </si>
  <si>
    <t>Empréstimos por Obrigações</t>
  </si>
  <si>
    <t>Financiamento de Sócios / Accionistas</t>
  </si>
  <si>
    <r>
      <t xml:space="preserve">Suprimentos consolidados </t>
    </r>
    <r>
      <rPr>
        <vertAlign val="superscript"/>
        <sz val="10"/>
        <rFont val="Tahoma"/>
        <family val="2"/>
      </rPr>
      <t>(3)</t>
    </r>
  </si>
  <si>
    <t>Outras dívidas a sócios / accionistas</t>
  </si>
  <si>
    <t>Fornecedores de Investimentos</t>
  </si>
  <si>
    <t>Locação Financeira</t>
  </si>
  <si>
    <t>Incentivo</t>
  </si>
  <si>
    <t>Não Reembolsável (INR)</t>
  </si>
  <si>
    <t>Outras actividades de limpeza, n.e.</t>
  </si>
  <si>
    <t>81300</t>
  </si>
  <si>
    <t>Actividades de plantação e manutenção de jardins</t>
  </si>
  <si>
    <t>82110</t>
  </si>
  <si>
    <t>Actividades combinadas de serviços administrativos</t>
  </si>
  <si>
    <t>82190</t>
  </si>
  <si>
    <t>Execução de fotocópias, preparação de documentos e outras actividades especializadas de apoio administrativo</t>
  </si>
  <si>
    <t>82200</t>
  </si>
  <si>
    <t>Actividades dos centros de chamadas</t>
  </si>
  <si>
    <t>82300</t>
  </si>
  <si>
    <t>Organização de feiras, congressos e outros eventos similares</t>
  </si>
  <si>
    <t>82910</t>
  </si>
  <si>
    <t>Aplicação geral</t>
  </si>
  <si>
    <t>Aplicação a estratégias
de eficiência colectiva
(definidas no n.º 2 do
Art.º 7.º)</t>
  </si>
  <si>
    <t>Criação,
modernização,
reestruturação e
requalificação</t>
  </si>
  <si>
    <t>acumulados</t>
  </si>
  <si>
    <t>Fernando Marquês</t>
  </si>
  <si>
    <t>Santarém</t>
  </si>
  <si>
    <t>03</t>
  </si>
  <si>
    <t>Média Empresa</t>
  </si>
  <si>
    <t>Vitor Gomes</t>
  </si>
  <si>
    <t>Aveiro</t>
  </si>
  <si>
    <t>04</t>
  </si>
  <si>
    <t>Micro Empresa</t>
  </si>
  <si>
    <t>Fernando Quintas</t>
  </si>
  <si>
    <t>Guarda</t>
  </si>
  <si>
    <t>Actividades de embalagem</t>
  </si>
  <si>
    <t>74820</t>
  </si>
  <si>
    <t>7483</t>
  </si>
  <si>
    <t>Actividades de secretariado, tradução e endereçagem</t>
  </si>
  <si>
    <t>74830</t>
  </si>
  <si>
    <t>7484</t>
  </si>
  <si>
    <t>Outras activ. de serviços prestados principal. às emp., ne</t>
  </si>
  <si>
    <t>74841</t>
  </si>
  <si>
    <t>Transformação de cereais e leguminosas, n.e.</t>
  </si>
  <si>
    <t>10620</t>
  </si>
  <si>
    <t>Fabricação de amidos, féculas e produtos afins</t>
  </si>
  <si>
    <t>10711</t>
  </si>
  <si>
    <t>10712</t>
  </si>
  <si>
    <t>10720</t>
  </si>
  <si>
    <t>Fabricação de bolachas, biscoitos, tostas e pastelaria de conservação</t>
  </si>
  <si>
    <t>10730</t>
  </si>
  <si>
    <t>Fabricação de massas alimentícias, cuscuz e similares</t>
  </si>
  <si>
    <t>10810</t>
  </si>
  <si>
    <t>10821</t>
  </si>
  <si>
    <t>10822</t>
  </si>
  <si>
    <t>Fabricação de mobiliário p/ outros fins</t>
  </si>
  <si>
    <t>36141</t>
  </si>
  <si>
    <t>Fabricação de mobiliário de madeira p/ outros fins</t>
  </si>
  <si>
    <t>36142</t>
  </si>
  <si>
    <t>Fabricação de mobiliário metálico p/ outros fins</t>
  </si>
  <si>
    <t>36143</t>
  </si>
  <si>
    <t>Fabricação de mobiliário de outros materiais p/ outros fins</t>
  </si>
  <si>
    <t>3615</t>
  </si>
  <si>
    <t>Fabricação de colchoaria</t>
  </si>
  <si>
    <t>36150</t>
  </si>
  <si>
    <t>362</t>
  </si>
  <si>
    <t>Fabricação de joalharia, ourivesaria e artigos similares</t>
  </si>
  <si>
    <t>3621</t>
  </si>
  <si>
    <t>Cunhagem de moedas e medalhas</t>
  </si>
  <si>
    <t>36210</t>
  </si>
  <si>
    <t>3622</t>
  </si>
  <si>
    <t>Fabricação de instrumentos musicais</t>
  </si>
  <si>
    <t>3630</t>
  </si>
  <si>
    <t>36300</t>
  </si>
  <si>
    <t>364</t>
  </si>
  <si>
    <t>Fabricação de artigos de desporto</t>
  </si>
  <si>
    <t>3640</t>
  </si>
  <si>
    <t>36400</t>
  </si>
  <si>
    <t>365</t>
  </si>
  <si>
    <t>Fabricação de jogos e brinquedos</t>
  </si>
  <si>
    <t>3650</t>
  </si>
  <si>
    <t>36500</t>
  </si>
  <si>
    <t>366</t>
  </si>
  <si>
    <t>Indústrias transformadoras, ne</t>
  </si>
  <si>
    <t>3661</t>
  </si>
  <si>
    <t>Fabricação de bijuterias</t>
  </si>
  <si>
    <t>36610</t>
  </si>
  <si>
    <t>3662</t>
  </si>
  <si>
    <t>Fabricação de vassouras, escovas e pincéis</t>
  </si>
  <si>
    <t>36620</t>
  </si>
  <si>
    <t>3663</t>
  </si>
  <si>
    <t>Outras indústrias transformadoras, ne</t>
  </si>
  <si>
    <t>36631</t>
  </si>
  <si>
    <t>13930</t>
  </si>
  <si>
    <t>13941</t>
  </si>
  <si>
    <t>13942</t>
  </si>
  <si>
    <t>13950</t>
  </si>
  <si>
    <t>Fabricação de não tecidos e respectivos artigos, excepto vestuário</t>
  </si>
  <si>
    <t>13961</t>
  </si>
  <si>
    <t>13962</t>
  </si>
  <si>
    <t>Fabricação de têxteis para uso técnico e industrial, n.e.</t>
  </si>
  <si>
    <t>13991</t>
  </si>
  <si>
    <t>13992</t>
  </si>
  <si>
    <t>13993</t>
  </si>
  <si>
    <t>Fabricação de outros têxteis diversos, n.e.</t>
  </si>
  <si>
    <t>14110</t>
  </si>
  <si>
    <t>Confecção de vestuário em couro</t>
  </si>
  <si>
    <t>14120</t>
  </si>
  <si>
    <t>Confecção de vestuário de trabalho</t>
  </si>
  <si>
    <t>14131</t>
  </si>
  <si>
    <t>14132</t>
  </si>
  <si>
    <t>14133</t>
  </si>
  <si>
    <t>Actividades de acabamento de artigos de vestuário</t>
  </si>
  <si>
    <t>14140</t>
  </si>
  <si>
    <t>Confecção de vestuário interior</t>
  </si>
  <si>
    <t>14190</t>
  </si>
  <si>
    <t>14200</t>
  </si>
  <si>
    <t>Fabricação de artigos de pele com pêlo</t>
  </si>
  <si>
    <t>14310</t>
  </si>
  <si>
    <t>14390</t>
  </si>
  <si>
    <t>Fabricação de outro vestuário de malha</t>
  </si>
  <si>
    <t>15111</t>
  </si>
  <si>
    <t>Curtimenta e acabamento de peles sem pêlo</t>
  </si>
  <si>
    <t>15112</t>
  </si>
  <si>
    <t>Fabricação de couro reconstituido</t>
  </si>
  <si>
    <t>15113</t>
  </si>
  <si>
    <t>Curtimenta e acabamento de peles com pêlo</t>
  </si>
  <si>
    <t xml:space="preserve">Fabricação de aparelhagem e equipamento para instalações eléctricas de baixa tensão </t>
  </si>
  <si>
    <t>27200</t>
  </si>
  <si>
    <t>Fabricação de cabos de fibra óptica</t>
  </si>
  <si>
    <t>Fabricação de outros fios e cabos eléctricos e electrónicos</t>
  </si>
  <si>
    <t>Fabricação de acessórios para fios e cabos</t>
  </si>
  <si>
    <t xml:space="preserve">27330 </t>
  </si>
  <si>
    <t>27400</t>
  </si>
  <si>
    <t>Fabricação de lâmpadas eléctricas e de outro material de iluminação</t>
  </si>
  <si>
    <t>Fabricação de aparelhos não eléctricos para uso doméstico</t>
  </si>
  <si>
    <t>27900</t>
  </si>
  <si>
    <t>Fabricação de motores e turbinas, excepto motores para aeronaves, automóveis e motociclos</t>
  </si>
  <si>
    <t>Fabricação de equipamento hidráulico e pneumático</t>
  </si>
  <si>
    <t>28130</t>
  </si>
  <si>
    <t>Fabricação de outras bombas e compressores</t>
  </si>
  <si>
    <t>28140</t>
  </si>
  <si>
    <t>Fabricação de outras torneiras e válvulas</t>
  </si>
  <si>
    <t>28150</t>
  </si>
  <si>
    <t>Acção social p/ pessoas idosas, s/ alojamento</t>
  </si>
  <si>
    <t>85324</t>
  </si>
  <si>
    <t>Acção social s/ alojamento, ne</t>
  </si>
  <si>
    <t>90</t>
  </si>
  <si>
    <t>Saneamento, higiene pública e actividades similares</t>
  </si>
  <si>
    <t>900</t>
  </si>
  <si>
    <t>9000</t>
  </si>
  <si>
    <t>90001</t>
  </si>
  <si>
    <t>Recolha e tratamento de águas residuais</t>
  </si>
  <si>
    <t>90002</t>
  </si>
  <si>
    <t>Gestão de resíduos e limpeza pública em geral</t>
  </si>
  <si>
    <t>90003</t>
  </si>
  <si>
    <t>Gestão de outros resíduos e actividades relacionadas, ne</t>
  </si>
  <si>
    <t>91</t>
  </si>
  <si>
    <t>Comércio por grosso de ferragens, ferramentas manuais e artigos para canalizações e aquecimento</t>
  </si>
  <si>
    <t>46750</t>
  </si>
  <si>
    <t>Comércio por grosso de produtos químicos</t>
  </si>
  <si>
    <t>46761</t>
  </si>
  <si>
    <t>Comércio por grosso de fibras têxteis naturais, artificiais e sintéticas</t>
  </si>
  <si>
    <t>46762</t>
  </si>
  <si>
    <t>Actividades associativas diversas, ne</t>
  </si>
  <si>
    <t>911</t>
  </si>
  <si>
    <t>Activ. de organizações económicas, patronais e profissionais</t>
  </si>
  <si>
    <t>9111</t>
  </si>
  <si>
    <t>Comércio p/ grosso de bebidas</t>
  </si>
  <si>
    <t>51341</t>
  </si>
  <si>
    <t>Comércio p/ grosso de bebidas alcoólicas</t>
  </si>
  <si>
    <t>51342</t>
  </si>
  <si>
    <t>Comércio p/ grosso de bebidas não alcoólicas</t>
  </si>
  <si>
    <t>5135</t>
  </si>
  <si>
    <t>Comércio p/ grosso de tabaco</t>
  </si>
  <si>
    <t>51350</t>
  </si>
  <si>
    <t>5136</t>
  </si>
  <si>
    <t>Com. p/ grosso de açúcar, chocolate e prod. de confeitaria</t>
  </si>
  <si>
    <t>51361</t>
  </si>
  <si>
    <t>Comércio p/ grosso de açúcar</t>
  </si>
  <si>
    <t>51362</t>
  </si>
  <si>
    <t>Comércio p/ grosso de chocolate e de prod. de confeitaria</t>
  </si>
  <si>
    <t>5137</t>
  </si>
  <si>
    <t>Comércio p/ grosso de café, chá, cacau e especiarias</t>
  </si>
  <si>
    <t>51370</t>
  </si>
  <si>
    <t>5138</t>
  </si>
  <si>
    <t>Comércio p/ grosso de outros prod. alimentares</t>
  </si>
  <si>
    <t>51381</t>
  </si>
  <si>
    <t>Parques de diversão</t>
  </si>
  <si>
    <t>92330</t>
  </si>
  <si>
    <t>9234</t>
  </si>
  <si>
    <t>Outras actividades de espectáculo, ne</t>
  </si>
  <si>
    <t>92341</t>
  </si>
  <si>
    <t>Actividades tauromáquicas</t>
  </si>
  <si>
    <t>92342</t>
  </si>
  <si>
    <t>Outras actividades de diversão e espectáculo diversas, ne</t>
  </si>
  <si>
    <t>QUADRO 13-A - CONSUMO DE MAT. PRIMAS E SUBS. PREVISIONAIS DA EMPRESA</t>
  </si>
  <si>
    <t>Pág. 21-A</t>
  </si>
  <si>
    <t>Pág. 32</t>
  </si>
  <si>
    <t xml:space="preserve">PROMOTOR </t>
  </si>
  <si>
    <t xml:space="preserve">Concelho: </t>
  </si>
  <si>
    <t>Pág. 13</t>
  </si>
  <si>
    <t>Nota: Este Quadro é preenchido automaticamente com o preenchimento do Quadro 5 - Plano de Investimento Detalhado.</t>
  </si>
  <si>
    <t>Gestão de instalações desportivas</t>
  </si>
  <si>
    <t>92610</t>
  </si>
  <si>
    <t>9262</t>
  </si>
  <si>
    <t>Outras actividades desportivas</t>
  </si>
  <si>
    <t>92620</t>
  </si>
  <si>
    <t>927</t>
  </si>
  <si>
    <t>Outras actividades recreativas</t>
  </si>
  <si>
    <t>9271</t>
  </si>
  <si>
    <t>Lotarias e outros jogos de aposta</t>
  </si>
  <si>
    <t>92710</t>
  </si>
  <si>
    <t>9272</t>
  </si>
  <si>
    <t>Outras actividades recreativas, ne</t>
  </si>
  <si>
    <t>92720</t>
  </si>
  <si>
    <t>93</t>
  </si>
  <si>
    <t>Outras actividades de serviços</t>
  </si>
  <si>
    <t>930</t>
  </si>
  <si>
    <t>9301</t>
  </si>
  <si>
    <t>Lavagem e limpeza a seco de têxteis e peles</t>
  </si>
  <si>
    <t>93010</t>
  </si>
  <si>
    <t>9302</t>
  </si>
  <si>
    <t>Actividades de salões de cabeleireiro e institutos de beleza</t>
  </si>
  <si>
    <t>93021</t>
  </si>
  <si>
    <t>Salões de cabeleireiro</t>
  </si>
  <si>
    <t>93022</t>
  </si>
  <si>
    <t>Institutos de beleza</t>
  </si>
  <si>
    <t>9303</t>
  </si>
  <si>
    <t>Actividades funerárias e conexas</t>
  </si>
  <si>
    <t>93030</t>
  </si>
  <si>
    <t>9304</t>
  </si>
  <si>
    <t>Manutenção Física</t>
  </si>
  <si>
    <t>93041</t>
  </si>
  <si>
    <t>Termalismo</t>
  </si>
  <si>
    <t>93042</t>
  </si>
  <si>
    <t>Manutenção física, ne</t>
  </si>
  <si>
    <t>9305</t>
  </si>
  <si>
    <t>Outras actividades de serviços, ne</t>
  </si>
  <si>
    <t>93050</t>
  </si>
  <si>
    <t>95</t>
  </si>
  <si>
    <t>Famílias c/ empregados domésticos</t>
  </si>
  <si>
    <t>950</t>
  </si>
  <si>
    <t>9500</t>
  </si>
  <si>
    <t>95000</t>
  </si>
  <si>
    <t>99</t>
  </si>
  <si>
    <t>Organismos intern. e outras instituições extra-territoriais</t>
  </si>
  <si>
    <t>990</t>
  </si>
  <si>
    <t>9900</t>
  </si>
  <si>
    <t>99000</t>
  </si>
  <si>
    <t>Rev.3</t>
  </si>
  <si>
    <t>013</t>
  </si>
  <si>
    <t>Produção agrícola e animal associadas</t>
  </si>
  <si>
    <t>0130</t>
  </si>
  <si>
    <t>01300</t>
  </si>
  <si>
    <t>014</t>
  </si>
  <si>
    <t>Activ.serv.relacion.c/agicult.,c/prod.animal,exc.veterinária</t>
  </si>
  <si>
    <t>0141</t>
  </si>
  <si>
    <t>Actividades dos serviços relacionados com a agricultura</t>
  </si>
  <si>
    <t>01410</t>
  </si>
  <si>
    <t>0142</t>
  </si>
  <si>
    <t>Activ.serv.relacion.c/ a prod.animal,exc.serv.de veterinária</t>
  </si>
  <si>
    <t>01420</t>
  </si>
  <si>
    <t>015</t>
  </si>
  <si>
    <t>Caça, repovoam. cinegético e activ. dos serviços relacionado</t>
  </si>
  <si>
    <t>0150</t>
  </si>
  <si>
    <t>01501</t>
  </si>
  <si>
    <t>Caça e repovoamento cinegético</t>
  </si>
  <si>
    <t>01502</t>
  </si>
  <si>
    <t>Activ. dos serv. relacion. c/ caça e c/ repovoam. cinegético</t>
  </si>
  <si>
    <t>Fab. outras máquinas p/ agricultura, pecuária e silvicultura</t>
  </si>
  <si>
    <t>29320</t>
  </si>
  <si>
    <t>294</t>
  </si>
  <si>
    <t>Fabricação de máquinas ferramentas</t>
  </si>
  <si>
    <t>2940</t>
  </si>
  <si>
    <t>29401</t>
  </si>
  <si>
    <t>Fabricação de máquinas ferramentas p/ o trabalho dos metais</t>
  </si>
  <si>
    <t>29402</t>
  </si>
  <si>
    <t>Fabricação de máquinas ferramentas, ne</t>
  </si>
  <si>
    <t>295</t>
  </si>
  <si>
    <t>Fab. de outras máquinas e equipamento p/ uso específico</t>
  </si>
  <si>
    <t>2951</t>
  </si>
  <si>
    <t>Fabricação de máquinas p/ a metalurgia</t>
  </si>
  <si>
    <t>29510</t>
  </si>
  <si>
    <t>2952</t>
  </si>
  <si>
    <t>47192</t>
  </si>
  <si>
    <t>Comércio a retalho em outros estabelecimentos não especializados, sem predominância de produtos alimentares, bebidas ou tabaco</t>
  </si>
  <si>
    <t>47210</t>
  </si>
  <si>
    <t>Comércio a retalho de fruta e de produtos hortícolas, em estabelecimentos especializados</t>
  </si>
  <si>
    <t>47220</t>
  </si>
  <si>
    <t>Comércio a retalho de carne e de produtos à base de carne, em estabelecimentos especializados</t>
  </si>
  <si>
    <t>47230</t>
  </si>
  <si>
    <t>Comércio a retalho de peixe, crustáceos e moluscos, em estabelecimentos especializados</t>
  </si>
  <si>
    <t>47240</t>
  </si>
  <si>
    <t>Comércio a retalho de pão, produtos de pastelaria e confeitaria, em estabelecimentos especializados</t>
  </si>
  <si>
    <t>47250</t>
  </si>
  <si>
    <t>31</t>
  </si>
  <si>
    <t>Fabricação de máquinas e aparelhos eléctricos, ne</t>
  </si>
  <si>
    <t>311</t>
  </si>
  <si>
    <t>Fab. de motores, geradores e transformadores eléctricos</t>
  </si>
  <si>
    <t>31100</t>
  </si>
  <si>
    <t>312</t>
  </si>
  <si>
    <t>Fab. material de distrib. e de controlo p/ inst. eléctricas</t>
  </si>
  <si>
    <t>3120</t>
  </si>
  <si>
    <t>31201</t>
  </si>
  <si>
    <t>Fab. aparelhagem e equip. p/ instal. eléctricas alta tensão</t>
  </si>
  <si>
    <t>31202</t>
  </si>
  <si>
    <t>Fab. aparelhagem e equip. p/ instal. eléctricas baixa tensão</t>
  </si>
  <si>
    <t>313</t>
  </si>
  <si>
    <t>Fabricação de fios e cabos isolados</t>
  </si>
  <si>
    <t>3130</t>
  </si>
  <si>
    <t>31300</t>
  </si>
  <si>
    <t>314</t>
  </si>
  <si>
    <t>Fabricação de acumuladores e de pilhas eléctricas</t>
  </si>
  <si>
    <t>3140</t>
  </si>
  <si>
    <t>31400</t>
  </si>
  <si>
    <t>315</t>
  </si>
  <si>
    <t>Fab. de lâmpadas eléctricas e outro material de iluminação</t>
  </si>
  <si>
    <t>3150</t>
  </si>
  <si>
    <t>31500</t>
  </si>
  <si>
    <t>316</t>
  </si>
  <si>
    <t>Fabricação de outro equipamento eléctrico</t>
  </si>
  <si>
    <t>3161</t>
  </si>
  <si>
    <t>Fabricação de equipamento eléctrico p/ motores e veículos</t>
  </si>
  <si>
    <t>31610</t>
  </si>
  <si>
    <t>3162</t>
  </si>
  <si>
    <t>Fabricação de outro equipamento eléctrico, ne</t>
  </si>
  <si>
    <t>31620</t>
  </si>
  <si>
    <t>32</t>
  </si>
  <si>
    <t>Fab. de equip. e aparelhos de rádio, televisão e comunicação</t>
  </si>
  <si>
    <t>321</t>
  </si>
  <si>
    <t>Recebimento de Outros rendimentos e ganhos</t>
  </si>
  <si>
    <t xml:space="preserve">   Resultado Operacional antes de depreciações, gastos de financiamento e impostos</t>
  </si>
  <si>
    <t xml:space="preserve">   Resultado operacional (antes de gastos de financiamento e impostos)</t>
  </si>
  <si>
    <t xml:space="preserve">   Resultado operacional (antes de gastos de financiamento)</t>
  </si>
  <si>
    <t>Imposto sobre o Resultado operacional (antes de gastos de financiamento e impostos)</t>
  </si>
  <si>
    <t>Recebimentos das Vendas e serviços prestados</t>
  </si>
  <si>
    <t>A BENEFÍCIOS FISCAIS</t>
  </si>
  <si>
    <t>de Aplicação do Código Aduaneiro Comunitário (2)</t>
  </si>
  <si>
    <t>Fabricação de outras máquinas diversas para uso específico, n.e.</t>
  </si>
  <si>
    <t>29100</t>
  </si>
  <si>
    <t>29200</t>
  </si>
  <si>
    <t>Fabricação de equipamento eléctrico e electrónico para veículos automóveis</t>
  </si>
  <si>
    <t>Fabricação de outros componentes e acessórios para veículos automóveis</t>
  </si>
  <si>
    <t>30111</t>
  </si>
  <si>
    <t>Construção de embarcações metálicas e estruturas flutuantes, excepto de recreio e de desporto</t>
  </si>
  <si>
    <t>30112</t>
  </si>
  <si>
    <t>Construção e reparação de embarcações não metálicas, excepto de recreio e de desporto</t>
  </si>
  <si>
    <t>30120</t>
  </si>
  <si>
    <t>Construção e reparação de embarcações de recreio e de desporto</t>
  </si>
  <si>
    <t>30200</t>
  </si>
  <si>
    <t>Fabricação de material circulante para caminhos de ferro</t>
  </si>
  <si>
    <t>30300</t>
  </si>
  <si>
    <t>13205</t>
  </si>
  <si>
    <t>Abate animais, prep.e conserv. carne e prod. à base de carne</t>
  </si>
  <si>
    <t>1511</t>
  </si>
  <si>
    <t>Abate de gado (produção de carne)</t>
  </si>
  <si>
    <t>15110</t>
  </si>
  <si>
    <t>1512</t>
  </si>
  <si>
    <t>Abate de aves e de coelhos (produção de carne)</t>
  </si>
  <si>
    <t>15120</t>
  </si>
  <si>
    <t>1513</t>
  </si>
  <si>
    <t>Fabricação de prod. à base de carne</t>
  </si>
  <si>
    <t>15130</t>
  </si>
  <si>
    <t>152</t>
  </si>
  <si>
    <t>Indústria transformadora da pesca e da aquacultura</t>
  </si>
  <si>
    <t>1520</t>
  </si>
  <si>
    <t>15201</t>
  </si>
  <si>
    <t>Preparação de prod. da pesca e da aquacultura</t>
  </si>
  <si>
    <t>15202</t>
  </si>
  <si>
    <t>Congelação de prod. da pesca e da aquacultura</t>
  </si>
  <si>
    <t>15203</t>
  </si>
  <si>
    <t>Conserv.de prod.da pesca e da aquacultura em azeite e outros</t>
  </si>
  <si>
    <t>15204</t>
  </si>
  <si>
    <t>Secagem,salga,outras activ.transf. prod.da pesca,aquacultura</t>
  </si>
  <si>
    <t>153</t>
  </si>
  <si>
    <t>Indústria de conservação de frutos e de prod. hortícolas</t>
  </si>
  <si>
    <t>1531</t>
  </si>
  <si>
    <t>Preparação e conservação de batatas</t>
  </si>
  <si>
    <t>15310</t>
  </si>
  <si>
    <t>1532</t>
  </si>
  <si>
    <t>Fabricação de sumos de frutos e de prod. hortícolas</t>
  </si>
  <si>
    <t>15320</t>
  </si>
  <si>
    <t>1533</t>
  </si>
  <si>
    <t>Fabricação de artigos de viagem e de uso pessoal, de marroquinaria, de correeiro e de seleiro</t>
  </si>
  <si>
    <t>Fabricação de componentes para calçado</t>
  </si>
  <si>
    <t>16101</t>
  </si>
  <si>
    <t>16102</t>
  </si>
  <si>
    <t>16211</t>
  </si>
  <si>
    <t>Fabricação de painéis de partículas de madeira</t>
  </si>
  <si>
    <t>16212</t>
  </si>
  <si>
    <t>16213</t>
  </si>
  <si>
    <t>Fabricação de folheados, contraplacados, lamelados e outros painéis</t>
  </si>
  <si>
    <t>16220</t>
  </si>
  <si>
    <t>16230</t>
  </si>
  <si>
    <t>Fabricação de outras obras de carpintaria para a construção</t>
  </si>
  <si>
    <t>16240</t>
  </si>
  <si>
    <t>16291</t>
  </si>
  <si>
    <t>16292</t>
  </si>
  <si>
    <t>16293</t>
  </si>
  <si>
    <t>Indústria da preparação da cortiça</t>
  </si>
  <si>
    <t>16294</t>
  </si>
  <si>
    <t>Fabricação de rolhas de cortiça</t>
  </si>
  <si>
    <t>16295</t>
  </si>
  <si>
    <t>Fabricação de outros produtos de cortiça</t>
  </si>
  <si>
    <t>Fabricação de papel e cartão (excepto canelado)</t>
  </si>
  <si>
    <t>17211</t>
  </si>
  <si>
    <t>Fabricação de papel e cartão canelado (inclui embalagens)</t>
  </si>
  <si>
    <t>17212</t>
  </si>
  <si>
    <t>Fabricação de artigos de papel para uso doméstico e sanitário</t>
  </si>
  <si>
    <t>Fabricação de artigos de papel para papelaria</t>
  </si>
  <si>
    <t>17290</t>
  </si>
  <si>
    <t>Fabricação de outros artigos de pasta de papel, de papel e de cartão</t>
  </si>
  <si>
    <t>18110</t>
  </si>
  <si>
    <t>18120</t>
  </si>
  <si>
    <t>Outra impressão</t>
  </si>
  <si>
    <t xml:space="preserve">18120 </t>
  </si>
  <si>
    <t>18130</t>
  </si>
  <si>
    <t>Actividades de preparação da impressão e de produtos</t>
  </si>
  <si>
    <t>18140</t>
  </si>
  <si>
    <t>Encadernação e outras actividades relacionadas</t>
  </si>
  <si>
    <t>18200</t>
  </si>
  <si>
    <t>19100</t>
  </si>
  <si>
    <t>Fabricação de produtos de coqueria</t>
  </si>
  <si>
    <t>19201</t>
  </si>
  <si>
    <t>19202</t>
  </si>
  <si>
    <t>Fabricação de produtos petrolíferos a partir de resíduos</t>
  </si>
  <si>
    <t>19203</t>
  </si>
  <si>
    <t>Fabricação de briquetes e aglomerados de hulha e linhite</t>
  </si>
  <si>
    <t>20110</t>
  </si>
  <si>
    <t>20120</t>
  </si>
  <si>
    <t>20130</t>
  </si>
  <si>
    <t>Fabricação de outros produtos químicos inorgânicos de base</t>
  </si>
  <si>
    <t>20141</t>
  </si>
  <si>
    <t>20142</t>
  </si>
  <si>
    <r>
      <t xml:space="preserve">3.1 </t>
    </r>
    <r>
      <rPr>
        <sz val="11"/>
        <rFont val="Arial"/>
        <family val="2"/>
      </rPr>
      <t>- Declaração emitida pela Direcção-Geral dos Impostos (DGCI) comprovativa da situação</t>
    </r>
  </si>
  <si>
    <t xml:space="preserve">Ou, </t>
  </si>
  <si>
    <t>Indicação de consentimento para consulta da situação tributária no respectivo sitio da INTERNET</t>
  </si>
  <si>
    <t xml:space="preserve">regularizadas as respectivas contribuições </t>
  </si>
  <si>
    <r>
      <t xml:space="preserve">3.2 - </t>
    </r>
    <r>
      <rPr>
        <sz val="11"/>
        <rFont val="Arial"/>
        <family val="2"/>
      </rPr>
      <t>Declaração emitida pela Segurança Social comprovativa de que se encontram</t>
    </r>
  </si>
  <si>
    <t>Data de Emissão:</t>
  </si>
  <si>
    <t xml:space="preserve">no respectivo sitio da INTERNET </t>
  </si>
  <si>
    <t>Indicação de consentimento para consulta da situação contributiva à Segurança Social</t>
  </si>
  <si>
    <t xml:space="preserve">tributária regularizada </t>
  </si>
  <si>
    <t>FORMULÁRIO DE CANDIDATURA A BENEFÍCIOS FISCAIS</t>
  </si>
  <si>
    <t>Pag. 5</t>
  </si>
  <si>
    <t>Pag. 11</t>
  </si>
  <si>
    <t>Postos de Trabalho:</t>
  </si>
  <si>
    <t>Referências Externas da Empresa</t>
  </si>
  <si>
    <t>1.7.1.Material de Carga e Transporte-Viaturas Ligeiras e Mistas</t>
  </si>
  <si>
    <t>1.7.2.Material de Carga e Transporte-Outro Material de Carga</t>
  </si>
  <si>
    <t>1.8.Equip. produtivos destinados à utlização dos resíduos</t>
  </si>
  <si>
    <t>Reparação e manutenção de equipamento electrónico e óptico</t>
  </si>
  <si>
    <t>33140</t>
  </si>
  <si>
    <t>Reparação e manutenção de equipamento eléctrico</t>
  </si>
  <si>
    <t>33150</t>
  </si>
  <si>
    <t>Reparação e manutenção de embarcações</t>
  </si>
  <si>
    <t>33160</t>
  </si>
  <si>
    <t>Reparação e manutenção de aeronaves e de veículos espaciais</t>
  </si>
  <si>
    <t>33170</t>
  </si>
  <si>
    <t>Reparação e manutenção de outro equipamento de transporte</t>
  </si>
  <si>
    <t>33190</t>
  </si>
  <si>
    <t>Reparação e manutenção de outro equipamento</t>
  </si>
  <si>
    <t>33200</t>
  </si>
  <si>
    <t>Instalação de máquinas e de equipamentos industriais</t>
  </si>
  <si>
    <t>Comércio a retalho de relógios e de artigos de ourivesaria</t>
  </si>
  <si>
    <t>52484</t>
  </si>
  <si>
    <t>Comércio a retalho de brinquedos e jogos</t>
  </si>
  <si>
    <t>52485</t>
  </si>
  <si>
    <t>37001</t>
  </si>
  <si>
    <t>Recolha e drenagem de águas residuais</t>
  </si>
  <si>
    <t>37002</t>
  </si>
  <si>
    <t>Tratamento de águas residuais</t>
  </si>
  <si>
    <t>38111</t>
  </si>
  <si>
    <t>Recolha de resíduos inertes</t>
  </si>
  <si>
    <t>38112</t>
  </si>
  <si>
    <t>Recolha de outros resíduos não perigosos</t>
  </si>
  <si>
    <t>38120</t>
  </si>
  <si>
    <t>Recolha de resíduos perigosos</t>
  </si>
  <si>
    <t>38211</t>
  </si>
  <si>
    <t>Tratamento e eliminação de resíduos inertes</t>
  </si>
  <si>
    <t>38212</t>
  </si>
  <si>
    <t>Tratamento e eliminação de outros resíduos não perigosos</t>
  </si>
  <si>
    <t>38220</t>
  </si>
  <si>
    <t>Tratamento e eliminação de resíduos perigosos</t>
  </si>
  <si>
    <t>38311</t>
  </si>
  <si>
    <t>Desmantelamento de veículos automóveis, em fim de vida</t>
  </si>
  <si>
    <t>SY</t>
  </si>
  <si>
    <t>SO</t>
  </si>
  <si>
    <t>Somália</t>
  </si>
  <si>
    <t>DZ</t>
  </si>
  <si>
    <t>YE</t>
  </si>
  <si>
    <t>Mali</t>
  </si>
  <si>
    <t>MT</t>
  </si>
  <si>
    <t>Malta</t>
  </si>
  <si>
    <t>AW</t>
  </si>
  <si>
    <t>TD</t>
  </si>
  <si>
    <t>BR</t>
  </si>
  <si>
    <t>Brasil</t>
  </si>
  <si>
    <t>BN</t>
  </si>
  <si>
    <t>Brunei Darussalam</t>
  </si>
  <si>
    <t>Geórgia do Sul e Ilhas Sandwich</t>
  </si>
  <si>
    <t>Granada</t>
  </si>
  <si>
    <t>Gronelândia</t>
  </si>
  <si>
    <t>Guam</t>
  </si>
  <si>
    <t>GG</t>
  </si>
  <si>
    <t>Guernsey</t>
  </si>
  <si>
    <t>Guiné-Bissau</t>
  </si>
  <si>
    <t>Iémen</t>
  </si>
  <si>
    <t>Ilha Bouvet</t>
  </si>
  <si>
    <t>Ilha Christmas</t>
  </si>
  <si>
    <t>IM</t>
  </si>
  <si>
    <t>Ilha de Man</t>
  </si>
  <si>
    <t>Ilha Heard e Ilhas Mcdonald</t>
  </si>
  <si>
    <t>AX</t>
  </si>
  <si>
    <t>Ilhas Aland</t>
  </si>
  <si>
    <t>Ilhas Cocos (Keeling)</t>
  </si>
  <si>
    <t>Ilhas Cook</t>
  </si>
  <si>
    <t>Ilhas Falkland (Malvinas)</t>
  </si>
  <si>
    <t>Ilhas Faroé</t>
  </si>
  <si>
    <t>Ilhas Fiji</t>
  </si>
  <si>
    <t>Ilhas Marianas do Norte</t>
  </si>
  <si>
    <t>Ilhas Menores Distantes dos Estados Unidos</t>
  </si>
  <si>
    <t>Ilhas Turcas e Caicos</t>
  </si>
  <si>
    <t>Ilhas Virgens (Estados Unidos)</t>
  </si>
  <si>
    <t>Índia</t>
  </si>
  <si>
    <t>Irão (República Islâmica)</t>
  </si>
  <si>
    <t>Iraque</t>
  </si>
  <si>
    <t>Itália</t>
  </si>
  <si>
    <t>JE</t>
  </si>
  <si>
    <t>Jersey</t>
  </si>
  <si>
    <t>Jibuti</t>
  </si>
  <si>
    <t>Jordânia</t>
  </si>
  <si>
    <t>XK</t>
  </si>
  <si>
    <t>Kosovo</t>
  </si>
  <si>
    <t>Laos (República Popular Democrática do)</t>
  </si>
  <si>
    <t>Lesoto</t>
  </si>
  <si>
    <t>Letónia</t>
  </si>
  <si>
    <t>Libéria</t>
  </si>
  <si>
    <t>Líbia (Jamahiriya Árabe da)</t>
  </si>
  <si>
    <t>Macedónia (Antiga República Jugoslava da)</t>
  </si>
  <si>
    <t>Madagáscar</t>
  </si>
  <si>
    <t>Malásia</t>
  </si>
  <si>
    <t>Martinica</t>
  </si>
  <si>
    <t>Micronésia (Estados Federados da)</t>
  </si>
  <si>
    <t>Moldova, República de</t>
  </si>
  <si>
    <t>Mónaco</t>
  </si>
  <si>
    <t>Mongólia</t>
  </si>
  <si>
    <t>Nova Caledónia</t>
  </si>
  <si>
    <t>Omã</t>
  </si>
  <si>
    <t>Papuásia-Nova Guiné</t>
  </si>
  <si>
    <t>Pitcairn</t>
  </si>
  <si>
    <t>QA</t>
  </si>
  <si>
    <t>Design</t>
  </si>
  <si>
    <t>EVOLUÇÃO DA EMPRESA</t>
  </si>
  <si>
    <t>B - INSTALAÇÕES ATUAIS</t>
  </si>
  <si>
    <t>Pag. 10</t>
  </si>
  <si>
    <t>REGIME CONTRATUAL DE BENEFÍCIOS FISCAIS</t>
  </si>
  <si>
    <t>Dias</t>
  </si>
  <si>
    <t>Prazo Médio Recebimentos das Operações</t>
  </si>
  <si>
    <t>Prazo Médio  Pagamentos das Operações</t>
  </si>
  <si>
    <t>Prazo Médio  Custos de Investimento Act. Fixo</t>
  </si>
  <si>
    <t>2.*</t>
  </si>
  <si>
    <t>QUADRO 3 - APLICAÇÕES RELEVANTES</t>
  </si>
  <si>
    <t>ANEXO III - 2 - EFEITO DE INCENTIVO</t>
  </si>
  <si>
    <t>ANEXO III - 1 - EFEITO DE INCENTIVO</t>
  </si>
  <si>
    <t>ANEXO III - 3 - EFEITO DE INCENTIVO</t>
  </si>
  <si>
    <t>ANEXO III - Justificação do Efeito Incentivo
(Instruções de Preenchimento)</t>
  </si>
  <si>
    <t>ANEXO III</t>
  </si>
  <si>
    <t>EFEITO DE INCENTIVO</t>
  </si>
  <si>
    <t>CENÁRIO  1 - Decisão de Investimento</t>
  </si>
  <si>
    <t>CENÁRIO  2 -  Decisão de Localização</t>
  </si>
  <si>
    <t>ANEXO III - EFEITO INCENTIVO</t>
  </si>
  <si>
    <t>ANEXO III - EFEITO DE INCENTIVO INSTRUÇÕES</t>
  </si>
  <si>
    <t>MZ</t>
  </si>
  <si>
    <t>MD</t>
  </si>
  <si>
    <t>ZA</t>
  </si>
  <si>
    <t>África do Sul</t>
  </si>
  <si>
    <t>Guiana</t>
  </si>
  <si>
    <t>SH</t>
  </si>
  <si>
    <t>SN</t>
  </si>
  <si>
    <t>FM</t>
  </si>
  <si>
    <t>US</t>
  </si>
  <si>
    <t>Anguila</t>
  </si>
  <si>
    <t>Antárctica</t>
  </si>
  <si>
    <t>Antígua e Barbuda</t>
  </si>
  <si>
    <t>Antilhas Holandesas</t>
  </si>
  <si>
    <t>Azerbaijão</t>
  </si>
  <si>
    <t>Benim</t>
  </si>
  <si>
    <t>Bermudas</t>
  </si>
  <si>
    <t>Bielorrússia</t>
  </si>
  <si>
    <t>Bolívia, Estado Plurinacional da</t>
  </si>
  <si>
    <t>Bósnia-Herzegovina</t>
  </si>
  <si>
    <t>Catar</t>
  </si>
  <si>
    <t>Centro-Africana (República)</t>
  </si>
  <si>
    <t>Chade</t>
  </si>
  <si>
    <t>Comores</t>
  </si>
  <si>
    <t>CD</t>
  </si>
  <si>
    <t>Congo (República Democrática do)</t>
  </si>
  <si>
    <t>Laminagem a frio de arco ou banda</t>
  </si>
  <si>
    <t>27320</t>
  </si>
  <si>
    <t>2733</t>
  </si>
  <si>
    <t>Perfilagem a frio</t>
  </si>
  <si>
    <t>27330</t>
  </si>
  <si>
    <t>Aluguer de equipamento de construção e de demolição com operador</t>
  </si>
  <si>
    <t>43992</t>
  </si>
  <si>
    <t>Outras actividades especializadas de construção diversas, n.e.</t>
  </si>
  <si>
    <t>Comércio de veículos automóveis ligeiros</t>
  </si>
  <si>
    <t>45190</t>
  </si>
  <si>
    <t>Comércio de outros veículos automóveis</t>
  </si>
  <si>
    <t>45200</t>
  </si>
  <si>
    <t>Comércio por grosso de peças e acessórios para veículos automóveis</t>
  </si>
  <si>
    <t>Comércio a retalho de peças e acessórios para veículos automóveis</t>
  </si>
  <si>
    <t>45401</t>
  </si>
  <si>
    <t>Comércio por grosso e a retalho de motociclos, de suas peças e acessórios</t>
  </si>
  <si>
    <t>45402</t>
  </si>
  <si>
    <t>Manutenção e reparação de motociclos, de suas peças e acessórios</t>
  </si>
  <si>
    <t>46110</t>
  </si>
  <si>
    <t>Agentes do comércio por grosso de matérias primas agrícolas e têxteis, animais vivos e produtos semi-acabados</t>
  </si>
  <si>
    <t>46120</t>
  </si>
  <si>
    <t>Agentes do comércio por grosso de combustíveis, minérios, metais e de produtos químicos para a indústria</t>
  </si>
  <si>
    <t>46130</t>
  </si>
  <si>
    <t>Agentes do comércio por grosso de madeira e materiais de construção</t>
  </si>
  <si>
    <t>46140</t>
  </si>
  <si>
    <t>Fabricação de caldeiras e radiadores para aquecimento central</t>
  </si>
  <si>
    <t>25290</t>
  </si>
  <si>
    <t>Fabricação de outros reservatórios e recipientes metálicos</t>
  </si>
  <si>
    <t>25300</t>
  </si>
  <si>
    <t>Fabricação de geradores de vapor (excepto caldeiras para aquecimento central)</t>
  </si>
  <si>
    <t>25401</t>
  </si>
  <si>
    <t>25402</t>
  </si>
  <si>
    <t>25501</t>
  </si>
  <si>
    <t>Fabricação de produtos forjados, estampados e laminados</t>
  </si>
  <si>
    <t>25502</t>
  </si>
  <si>
    <t>Fabricação de produtos por pulverometalurgia</t>
  </si>
  <si>
    <t>25610</t>
  </si>
  <si>
    <t>25620</t>
  </si>
  <si>
    <t>Actividades de mecânica em geral</t>
  </si>
  <si>
    <t>25710</t>
  </si>
  <si>
    <t>25720</t>
  </si>
  <si>
    <t>Fabricação de fechaduras, dobradiças e outras ferragens</t>
  </si>
  <si>
    <t>25731</t>
  </si>
  <si>
    <t>25732</t>
  </si>
  <si>
    <t>25733</t>
  </si>
  <si>
    <t>25734</t>
  </si>
  <si>
    <t>25910</t>
  </si>
  <si>
    <t>25920</t>
  </si>
  <si>
    <t>25931</t>
  </si>
  <si>
    <t>Fabricação de produtos de arame</t>
  </si>
  <si>
    <t>25932</t>
  </si>
  <si>
    <t>25933</t>
  </si>
  <si>
    <t>25940</t>
  </si>
  <si>
    <t>Fabricação de rebites, parafusos e porcas</t>
  </si>
  <si>
    <t>25991</t>
  </si>
  <si>
    <t>25992</t>
  </si>
  <si>
    <t>Fabricação de outros produtos metálicos diversos, n.e.</t>
  </si>
  <si>
    <t>Fabricação de placas de circuitos electrónicos</t>
  </si>
  <si>
    <t>26200</t>
  </si>
  <si>
    <t>Fabricação de computadores e equipamento periférico</t>
  </si>
  <si>
    <t>26300</t>
  </si>
  <si>
    <t>Fabricação de aparelhos e de equipamentos para comunicações</t>
  </si>
  <si>
    <t>26400</t>
  </si>
  <si>
    <t>Fabricação de receptores de rádio e de televisão e bens de consumo similares</t>
  </si>
  <si>
    <t>26511</t>
  </si>
  <si>
    <t>Fabricação de contadores de electricidade, gás, água e de outros líquidos</t>
  </si>
  <si>
    <t>26512</t>
  </si>
  <si>
    <t>Agentes do comércio por grosso de máquinas, equipamento industrial, embarcações e aeronaves</t>
  </si>
  <si>
    <t>46150</t>
  </si>
  <si>
    <t>Agentes do comércio por grosso de mobiliário, artigos para uso doméstico e ferragens</t>
  </si>
  <si>
    <t>46160</t>
  </si>
  <si>
    <t>Agentes do comércio por grosso de têxteis, vestuário, calçado e artigos de couro</t>
  </si>
  <si>
    <t>46170</t>
  </si>
  <si>
    <t>Agentes do comércio por grosso de produtos alimentares, bebidas e tabaco</t>
  </si>
  <si>
    <t>46180</t>
  </si>
  <si>
    <t>Agentes especializados do comércio por grosso de outros produtos</t>
  </si>
  <si>
    <t>46190</t>
  </si>
  <si>
    <t>Agentes do comércio por grosso misto sem predominância</t>
  </si>
  <si>
    <t>46211</t>
  </si>
  <si>
    <t>Comércio por grosso de alimentos para animais</t>
  </si>
  <si>
    <t>46212</t>
  </si>
  <si>
    <t>Comércio por grosso de tabaco em bruto</t>
  </si>
  <si>
    <t>46213</t>
  </si>
  <si>
    <t>Comércio por grosso de cortiça em bruto</t>
  </si>
  <si>
    <t>46214</t>
  </si>
  <si>
    <t>Comércio por grosso de cereais, sementes, leguminosas, oleaginosas e outras matérias primas agrícolas</t>
  </si>
  <si>
    <t>46220</t>
  </si>
  <si>
    <t>Comércio por grosso de flores e plantas</t>
  </si>
  <si>
    <t>46230</t>
  </si>
  <si>
    <t>Comércio por grosso de animais vivos</t>
  </si>
  <si>
    <t>46240</t>
  </si>
  <si>
    <t>Comércio por grosso de peles e couro</t>
  </si>
  <si>
    <t>46311</t>
  </si>
  <si>
    <t>Comércio por grosso de fruta e de produtos hortícolas, excepto batata</t>
  </si>
  <si>
    <t>46312</t>
  </si>
  <si>
    <t>Comércio por grosso de batata</t>
  </si>
  <si>
    <t>46320</t>
  </si>
  <si>
    <t>Comércio por grosso de carne e de produtos à base de carne</t>
  </si>
  <si>
    <t>46331</t>
  </si>
  <si>
    <t>Comércio por grosso de leite, seus derivados e ovos</t>
  </si>
  <si>
    <t>46332</t>
  </si>
  <si>
    <t>Comércio por grosso de azeite, óleos e gorduras alimentares</t>
  </si>
  <si>
    <t>46341</t>
  </si>
  <si>
    <t>Outra intermediação monetária</t>
  </si>
  <si>
    <t>64201</t>
  </si>
  <si>
    <t>Actividades de sociedades gestoras de participações sociais financeiras</t>
  </si>
  <si>
    <t>64202</t>
  </si>
  <si>
    <t>Actividades das sociedades gestoras de participações sociais não financeiras</t>
  </si>
  <si>
    <t>64300</t>
  </si>
  <si>
    <t>Trusts, fundos e entidades financeiras similares</t>
  </si>
  <si>
    <t>64910</t>
  </si>
  <si>
    <t>Actividades de locação financeira</t>
  </si>
  <si>
    <t>64921</t>
  </si>
  <si>
    <t>Actividades das instituições financeiras de crédito</t>
  </si>
  <si>
    <t>64923</t>
  </si>
  <si>
    <t>Outras actividades de crédito, n.e.</t>
  </si>
  <si>
    <t>64991</t>
  </si>
  <si>
    <t>Actividades de factoring</t>
  </si>
  <si>
    <t>64992</t>
  </si>
  <si>
    <t>Zimbabwe</t>
  </si>
  <si>
    <t>ZM</t>
  </si>
  <si>
    <t>Zâmbia</t>
  </si>
  <si>
    <t>VU</t>
  </si>
  <si>
    <t>Vanuatu</t>
  </si>
  <si>
    <t>RU</t>
  </si>
  <si>
    <t>FJ</t>
  </si>
  <si>
    <t>RW</t>
  </si>
  <si>
    <t>BO</t>
  </si>
  <si>
    <t>BG</t>
  </si>
  <si>
    <t>Bulgária</t>
  </si>
  <si>
    <t>LU</t>
  </si>
  <si>
    <t>Luxemburgo</t>
  </si>
  <si>
    <t>GN</t>
  </si>
  <si>
    <t>Guiné</t>
  </si>
  <si>
    <t>GW</t>
  </si>
  <si>
    <t>Mauritânia</t>
  </si>
  <si>
    <t>MU</t>
  </si>
  <si>
    <t>Maurícias</t>
  </si>
  <si>
    <t>SA</t>
  </si>
  <si>
    <t>Arábia Saudita</t>
  </si>
  <si>
    <t>TJ</t>
  </si>
  <si>
    <t>CH</t>
  </si>
  <si>
    <t>LA</t>
  </si>
  <si>
    <t>Maldivas</t>
  </si>
  <si>
    <t>ML</t>
  </si>
  <si>
    <t>VG</t>
  </si>
  <si>
    <t>Ilhas Virgens (Britânicas)</t>
  </si>
  <si>
    <t>VI</t>
  </si>
  <si>
    <t>Comércio por grosso de bebidas alcoólicas</t>
  </si>
  <si>
    <t>46342</t>
  </si>
  <si>
    <t>Comércio por grosso de bebidas não alcoólicas</t>
  </si>
  <si>
    <t>46350</t>
  </si>
  <si>
    <t>Comércio por grosso de tabaco</t>
  </si>
  <si>
    <t>46361</t>
  </si>
  <si>
    <t>Comércio por grosso de açúcar</t>
  </si>
  <si>
    <t>46362</t>
  </si>
  <si>
    <t>Comércio por grosso de chocolate e de produtos de confeitaria</t>
  </si>
  <si>
    <t>46370</t>
  </si>
  <si>
    <t>Comércio por grosso de café, chá, cacau e especiarias</t>
  </si>
  <si>
    <t>46381</t>
  </si>
  <si>
    <t>Comércio por grosso de peixe, crustáceos e moluscos</t>
  </si>
  <si>
    <t>46382</t>
  </si>
  <si>
    <t xml:space="preserve">Comércio por grosso de outros produtos alimentares, n.e. </t>
  </si>
  <si>
    <t>46390</t>
  </si>
  <si>
    <t>Comércio por grosso não especializado de produtos alimentares, bebidas e tabaco</t>
  </si>
  <si>
    <t>46410</t>
  </si>
  <si>
    <t>Comércio por grosso de têxteis</t>
  </si>
  <si>
    <t>46421</t>
  </si>
  <si>
    <t>Comércio por grosso de vestuário e de acessórios</t>
  </si>
  <si>
    <t>46422</t>
  </si>
  <si>
    <t>Comércio por grosso de calçado</t>
  </si>
  <si>
    <t>46430</t>
  </si>
  <si>
    <t>Comércio por grosso de electrodomésticos, aparelhos de rádio e de televisão</t>
  </si>
  <si>
    <t>46441</t>
  </si>
  <si>
    <t>Comércio por grosso de louças em cerâmica e em vidro</t>
  </si>
  <si>
    <t>46442</t>
  </si>
  <si>
    <t>Comércio por grosso de produtos limpeza</t>
  </si>
  <si>
    <t>46450</t>
  </si>
  <si>
    <t>Comércio por grosso de perfumes e de produtos de higiene</t>
  </si>
  <si>
    <t>46460</t>
  </si>
  <si>
    <t>Comércio por grosso de produtos farmacêuticos</t>
  </si>
  <si>
    <t>46470</t>
  </si>
  <si>
    <t>Comércio por grosso de móveis para uso doméstico, carpetes, tapetes e artigos de iluminação</t>
  </si>
  <si>
    <t>46480</t>
  </si>
  <si>
    <t>Comércio por grosso de relógios e de artigos de ourivesaria e joalharia</t>
  </si>
  <si>
    <t>46491</t>
  </si>
  <si>
    <t>Comércio por grosso de artigos de papelaria</t>
  </si>
  <si>
    <t>46492</t>
  </si>
  <si>
    <t>Comércio por grosso de livros, revistas e jornais</t>
  </si>
  <si>
    <t>46493</t>
  </si>
  <si>
    <t>Comércio por grosso de brinquedos, jogos e artigos de desporto</t>
  </si>
  <si>
    <t>46494</t>
  </si>
  <si>
    <t>Outro comércio por grosso de bens de consumo, n.e.</t>
  </si>
  <si>
    <t>46510</t>
  </si>
  <si>
    <t>Comércio por grosso de computadores, equipamentos periféricos e programas informáticos</t>
  </si>
  <si>
    <t>46520</t>
  </si>
  <si>
    <t>Comércio por grosso de equipamentos electrónicos, de telecomunicações e suas partes</t>
  </si>
  <si>
    <t>46610</t>
  </si>
  <si>
    <t>Comércio por grosso de máquinas e equipamentos agrícolas</t>
  </si>
  <si>
    <t>46620</t>
  </si>
  <si>
    <t>Comércio por grosso de máquinas-ferramentas</t>
  </si>
  <si>
    <t>46630</t>
  </si>
  <si>
    <t>Comércio por grosso de máquinas para a indústria extractiva, construção e engenharia civil</t>
  </si>
  <si>
    <t>46640</t>
  </si>
  <si>
    <t>Comércio por grosso de máquinas para a indústria têxtil, máquinas de costura e de tricotar</t>
  </si>
  <si>
    <t>46650</t>
  </si>
  <si>
    <t>Comércio por grosso de mobiliário de escritório</t>
  </si>
  <si>
    <t>46660</t>
  </si>
  <si>
    <t>Comércio por grosso de outras máquinas e material de escritório</t>
  </si>
  <si>
    <t>46690</t>
  </si>
  <si>
    <t xml:space="preserve">Comércio por grosso de outras máquinas e equipamentos </t>
  </si>
  <si>
    <t>46711</t>
  </si>
  <si>
    <t>Comércio por grosso de produtos petrolíferos</t>
  </si>
  <si>
    <t>46712</t>
  </si>
  <si>
    <t>Comércio por grosso de combustíveis sólidos, líquidos e gasosos não derivados do petróleo</t>
  </si>
  <si>
    <t>46720</t>
  </si>
  <si>
    <t>Comércio por grosso de minérios e de metais</t>
  </si>
  <si>
    <t>46731</t>
  </si>
  <si>
    <t>Comércio por grosso de madeira em bruto e de produtos derivados</t>
  </si>
  <si>
    <t>46732</t>
  </si>
  <si>
    <t>Comércio por grosso de materiais de construção (excepto madeira) e equipamento sanitário</t>
  </si>
  <si>
    <t>46740</t>
  </si>
  <si>
    <t xml:space="preserve">    Adiantamentos a fornecedores</t>
  </si>
  <si>
    <t xml:space="preserve">    Estado e outros entes públicos</t>
  </si>
  <si>
    <t xml:space="preserve">    Outras contas a receber</t>
  </si>
  <si>
    <t xml:space="preserve">    Diferimentos</t>
  </si>
  <si>
    <t xml:space="preserve">    Caixa e depósitos bancários</t>
  </si>
  <si>
    <t>CAPITAL PRÓPRIO E PASSIVO</t>
  </si>
  <si>
    <t xml:space="preserve"> Capital Próprio</t>
  </si>
  <si>
    <t xml:space="preserve">    Capital realizado</t>
  </si>
  <si>
    <t>Comércio por grosso de outros bens intermédios, n.e.</t>
  </si>
  <si>
    <t>46771</t>
  </si>
  <si>
    <t>Comércio por grosso de sucatas e de desperdícios metálicos</t>
  </si>
  <si>
    <t>46772</t>
  </si>
  <si>
    <t>Comércio por grosso de desperdícios têxteis, de cartão e papéis velhos</t>
  </si>
  <si>
    <t>46773</t>
  </si>
  <si>
    <t>Comércio por grosso de desperdícios de materiais, n.e.</t>
  </si>
  <si>
    <t>46900</t>
  </si>
  <si>
    <t>Comércio por grosso não especializado</t>
  </si>
  <si>
    <t>47111</t>
  </si>
  <si>
    <t>47112</t>
  </si>
  <si>
    <t>Comércio a retalho em outros estabelecimentos não especializados com predominância de produtos alimentares, bebidas ou tabaco</t>
  </si>
  <si>
    <t>47191</t>
  </si>
  <si>
    <t>Comércio a retalho não especializado, sem predominância de produtos alimentares, bebidas e tabaco, em grandes armazéns e similares</t>
  </si>
  <si>
    <t>Reciclagem, tratamento e eliminação de outros resíduos indus</t>
  </si>
  <si>
    <t>3740</t>
  </si>
  <si>
    <t>37400</t>
  </si>
  <si>
    <t>40</t>
  </si>
  <si>
    <t>Prod. e distrib. de elecricidade, gás, vapor e água quente</t>
  </si>
  <si>
    <t>401</t>
  </si>
  <si>
    <t>Produção, transporte e distribuição de electricidade</t>
  </si>
  <si>
    <t>4010</t>
  </si>
  <si>
    <t>40101</t>
  </si>
  <si>
    <t>Produção de electricidade</t>
  </si>
  <si>
    <t>40102</t>
  </si>
  <si>
    <t>Transporte e Distribuição de electricidade</t>
  </si>
  <si>
    <t>402</t>
  </si>
  <si>
    <t>Produção e distribuição de gás p/ conduta</t>
  </si>
  <si>
    <t>4020</t>
  </si>
  <si>
    <t>40201</t>
  </si>
  <si>
    <t>Produção de gás</t>
  </si>
  <si>
    <t>40202</t>
  </si>
  <si>
    <t>Distribuição de gás por conduta</t>
  </si>
  <si>
    <t>403</t>
  </si>
  <si>
    <t>Prod. e distribuição de vapor e água quente; prod. de gelo</t>
  </si>
  <si>
    <t>4030</t>
  </si>
  <si>
    <t>40301</t>
  </si>
  <si>
    <t>Produção e distribuição de vapor e de água quente</t>
  </si>
  <si>
    <t>Gestão de suportes publicitários</t>
  </si>
  <si>
    <t>745</t>
  </si>
  <si>
    <t>Selecção e colocação de pessoal</t>
  </si>
  <si>
    <t>7450</t>
  </si>
  <si>
    <t>74500</t>
  </si>
  <si>
    <t>746</t>
  </si>
  <si>
    <t>Actividades de investigação e de segurança</t>
  </si>
  <si>
    <t>2111</t>
  </si>
  <si>
    <t>Fabricação de pasta</t>
  </si>
  <si>
    <t>21110</t>
  </si>
  <si>
    <t>2112</t>
  </si>
  <si>
    <t>Fabricação de papel e de cartão (excepto canelado)</t>
  </si>
  <si>
    <t>21120</t>
  </si>
  <si>
    <t>212</t>
  </si>
  <si>
    <t>Fab. de papel e cartão canelados e artigos de papel e cartão</t>
  </si>
  <si>
    <t>2121</t>
  </si>
  <si>
    <t>Fab. papel e cartão canelados e embalagens de papel e cartão</t>
  </si>
  <si>
    <t>21211</t>
  </si>
  <si>
    <t>Fabricação de papel e cartão canelados (inclui embalagens)</t>
  </si>
  <si>
    <t>21212</t>
  </si>
  <si>
    <t>Fabricação de outras embalagens de papel e cartão</t>
  </si>
  <si>
    <t>2122</t>
  </si>
  <si>
    <t>Fabricação de artigos de papel p/ uso doméstico e sanitário</t>
  </si>
  <si>
    <t>21220</t>
  </si>
  <si>
    <t>2123</t>
  </si>
  <si>
    <t>Fabricação de artigos de papel p/ papelaria</t>
  </si>
  <si>
    <t>21230</t>
  </si>
  <si>
    <t>2124</t>
  </si>
  <si>
    <t>Fabricação de papel de parede</t>
  </si>
  <si>
    <t>21240</t>
  </si>
  <si>
    <t>2125</t>
  </si>
  <si>
    <t>Fab. de artigos de pasta de papel, de papel e de cartão, ne</t>
  </si>
  <si>
    <t>21250</t>
  </si>
  <si>
    <t>22</t>
  </si>
  <si>
    <t>Edição, impressão e reprodução de suportes p/ inf. gravados</t>
  </si>
  <si>
    <t>221</t>
  </si>
  <si>
    <t>Edição</t>
  </si>
  <si>
    <t>2211</t>
  </si>
  <si>
    <t>Edição de livros</t>
  </si>
  <si>
    <t>22110</t>
  </si>
  <si>
    <t>2212</t>
  </si>
  <si>
    <t>Edição de jornais</t>
  </si>
  <si>
    <t>22120</t>
  </si>
  <si>
    <t>2213</t>
  </si>
  <si>
    <t>Edição de revistas e de outras publicações periódicas</t>
  </si>
  <si>
    <t>22130</t>
  </si>
  <si>
    <t>2214</t>
  </si>
  <si>
    <t>Edição de gravações de som</t>
  </si>
  <si>
    <t>22140</t>
  </si>
  <si>
    <t>2215</t>
  </si>
  <si>
    <t>Edição, ne</t>
  </si>
  <si>
    <t>22150</t>
  </si>
  <si>
    <t>222</t>
  </si>
  <si>
    <t>Impressão e activ. dos serviços relacionados c/ a impressão</t>
  </si>
  <si>
    <t>2221</t>
  </si>
  <si>
    <t>Impressão de jornais</t>
  </si>
  <si>
    <t>22210</t>
  </si>
  <si>
    <t>2222</t>
  </si>
  <si>
    <t>Impressão, ne</t>
  </si>
  <si>
    <t>22220</t>
  </si>
  <si>
    <t>2223</t>
  </si>
  <si>
    <t>Encadernação e acabamento</t>
  </si>
  <si>
    <t>22230</t>
  </si>
  <si>
    <t>2224</t>
  </si>
  <si>
    <t>Composição e outras preparações da impressão</t>
  </si>
  <si>
    <t>22240</t>
  </si>
  <si>
    <t>2225</t>
  </si>
  <si>
    <t>Actividades relacionadas c/ a impressão, ne</t>
  </si>
  <si>
    <t>22250</t>
  </si>
  <si>
    <t>223</t>
  </si>
  <si>
    <t>41.5 Outras aplicações financeiras</t>
  </si>
  <si>
    <t>42.1 Terrenos e recursos naturais</t>
  </si>
  <si>
    <t>42.2 Edifícios e outras construções</t>
  </si>
  <si>
    <t>42.3 Equipamento básico</t>
  </si>
  <si>
    <t>42.4 Equipamento de transporte</t>
  </si>
  <si>
    <t>42.5 Ferramentas e utensílios</t>
  </si>
  <si>
    <t>42.6 Equipamento administrativo</t>
  </si>
  <si>
    <t>42.7 Taras e vasilhame</t>
  </si>
  <si>
    <t>42.9 Outras imobilizações corpóreas</t>
  </si>
  <si>
    <t>43.1 Despesas de instalação</t>
  </si>
  <si>
    <t>43.2 Despesas de investigação e de desenvolvimento</t>
  </si>
  <si>
    <t>43.3 Propriedade industrial e outros direitos</t>
  </si>
  <si>
    <t>43.4 Trespasses(a)</t>
  </si>
  <si>
    <t>Construção de redes de transporte e distribuição de electricidade e redes de telecomunicações</t>
  </si>
  <si>
    <t>42910</t>
  </si>
  <si>
    <t>Construção de estradas e pistas de aeroportos</t>
  </si>
  <si>
    <t>42990</t>
  </si>
  <si>
    <t>Construção de outras obras de engenharia civil, n.e.</t>
  </si>
  <si>
    <t>43110</t>
  </si>
  <si>
    <t>Demolição</t>
  </si>
  <si>
    <t>43120</t>
  </si>
  <si>
    <t>43130</t>
  </si>
  <si>
    <t>43210</t>
  </si>
  <si>
    <t>43221</t>
  </si>
  <si>
    <t>Instalação de canalizações</t>
  </si>
  <si>
    <t>43222</t>
  </si>
  <si>
    <t>Instalação de climatização</t>
  </si>
  <si>
    <t>43290</t>
  </si>
  <si>
    <t>Outras instalações em construções</t>
  </si>
  <si>
    <t>43310</t>
  </si>
  <si>
    <t>43320</t>
  </si>
  <si>
    <t>Montagem de trabalhos de carpintaria e caixilharia</t>
  </si>
  <si>
    <t>43330</t>
  </si>
  <si>
    <t>Revestimento de pavimentos e paredes</t>
  </si>
  <si>
    <t>43340</t>
  </si>
  <si>
    <t>43390</t>
  </si>
  <si>
    <t>Outras actividades de acabamento de edifícios</t>
  </si>
  <si>
    <t>43910</t>
  </si>
  <si>
    <t>Actividades de colocação de coberturas</t>
  </si>
  <si>
    <t>43991</t>
  </si>
  <si>
    <t>24170</t>
  </si>
  <si>
    <t>242</t>
  </si>
  <si>
    <t>Fabricação de pesticidas e de outros prod. agroquímicos</t>
  </si>
  <si>
    <t>2420</t>
  </si>
  <si>
    <t>24200</t>
  </si>
  <si>
    <t>243</t>
  </si>
  <si>
    <t>Fab.tintas, vernizes, mastiques e prod.simil.</t>
  </si>
  <si>
    <t>2430</t>
  </si>
  <si>
    <t>24301</t>
  </si>
  <si>
    <t>Fab.tintas (exc. impressão),vernizes,mastiques e prod.simil.</t>
  </si>
  <si>
    <t>24302</t>
  </si>
  <si>
    <t>Fabricação de tintas de impressão</t>
  </si>
  <si>
    <t>244</t>
  </si>
  <si>
    <t>Fabricação de prod. farmacêuticos</t>
  </si>
  <si>
    <t>2441</t>
  </si>
  <si>
    <t>Fabricação de prod. farmacêuticos de base</t>
  </si>
  <si>
    <t>24410</t>
  </si>
  <si>
    <t>2442</t>
  </si>
  <si>
    <t>Fabricação de preparações farmacêuticas</t>
  </si>
  <si>
    <t>24421</t>
  </si>
  <si>
    <t>Fabricação de medicamentos</t>
  </si>
  <si>
    <t>24422</t>
  </si>
  <si>
    <t>Fabricação de outras preparações e de artigos farmacêuticos</t>
  </si>
  <si>
    <t>245</t>
  </si>
  <si>
    <t>Fab. sabões,deterg.; prod.limpeza; perfumes,prod.de higiene</t>
  </si>
  <si>
    <t>2451</t>
  </si>
  <si>
    <t>Fab. de sabões, detergentes, prod. de limpeza e de polimento</t>
  </si>
  <si>
    <t>24511</t>
  </si>
  <si>
    <t>Fabricação de sabões, detergentes e glicerina</t>
  </si>
  <si>
    <t>24512</t>
  </si>
  <si>
    <t>Fabricação de prod. de limpeza, polimento e protecção</t>
  </si>
  <si>
    <t>2452</t>
  </si>
  <si>
    <t>Fabricação de perfumes, cosméticos e de prod. de higiene</t>
  </si>
  <si>
    <t>24520</t>
  </si>
  <si>
    <t>246</t>
  </si>
  <si>
    <t>Fabricação de outros prod. químicos</t>
  </si>
  <si>
    <t>2461</t>
  </si>
  <si>
    <t>Fabricação de explosivos e artigos de pirotecnia</t>
  </si>
  <si>
    <t>24610</t>
  </si>
  <si>
    <t>2462</t>
  </si>
  <si>
    <t>Fabricação de colas e gelatinas</t>
  </si>
  <si>
    <t>24620</t>
  </si>
  <si>
    <t>2463</t>
  </si>
  <si>
    <t>Fabricação de óleos essenciais</t>
  </si>
  <si>
    <t>24630</t>
  </si>
  <si>
    <t>2464</t>
  </si>
  <si>
    <t>Fabricação de prod. químicos p/ fotografia</t>
  </si>
  <si>
    <t>24640</t>
  </si>
  <si>
    <t>2465</t>
  </si>
  <si>
    <t>Fabricação de suportes de informação não gravados</t>
  </si>
  <si>
    <t>24650</t>
  </si>
  <si>
    <t>2466</t>
  </si>
  <si>
    <t>Fabricação de outros prod. químicos, ne</t>
  </si>
  <si>
    <t>24661</t>
  </si>
  <si>
    <t>Fabricação de prod. químicos auxiliares p/ uso industrial</t>
  </si>
  <si>
    <t>24662</t>
  </si>
  <si>
    <t>Fab.óleos e massas lubrificantes(exc.a efect.nas refinarias)</t>
  </si>
  <si>
    <t>24663</t>
  </si>
  <si>
    <t>Fabricação de outros prod. químicos diversos, ne</t>
  </si>
  <si>
    <t>247</t>
  </si>
  <si>
    <t>Fabricação de fibras sintéticas ou artíficiais</t>
  </si>
  <si>
    <t>2470</t>
  </si>
  <si>
    <t>24700</t>
  </si>
  <si>
    <t>25</t>
  </si>
  <si>
    <t>Fabricação de artigos de borracha e de matérias plásticas</t>
  </si>
  <si>
    <t>251</t>
  </si>
  <si>
    <t>Fabricação de artigos de borracha</t>
  </si>
  <si>
    <t>2511</t>
  </si>
  <si>
    <t>Fabricação de pneus e câmaras-de-ar</t>
  </si>
  <si>
    <t>25110</t>
  </si>
  <si>
    <t>2512</t>
  </si>
  <si>
    <t>Reconstrução de pneus</t>
  </si>
  <si>
    <t>25120</t>
  </si>
  <si>
    <t>2513</t>
  </si>
  <si>
    <t>Fabricação de prod. de borracha, ne</t>
  </si>
  <si>
    <t>25130</t>
  </si>
  <si>
    <t>252</t>
  </si>
  <si>
    <t>Fabricação de artigos e matérias plásticas</t>
  </si>
  <si>
    <t>2521</t>
  </si>
  <si>
    <t>Fabricação de chapas, folhas, tubos e perfis de plástico</t>
  </si>
  <si>
    <t>25210</t>
  </si>
  <si>
    <t>2522</t>
  </si>
  <si>
    <t>Fabricação de embalagens de plástico</t>
  </si>
  <si>
    <t>25220</t>
  </si>
  <si>
    <t>2523</t>
  </si>
  <si>
    <t>Fabricação de artigos de plástico p/ a construção</t>
  </si>
  <si>
    <t>25230</t>
  </si>
  <si>
    <t>2524</t>
  </si>
  <si>
    <t>1. Condições de Elegibilidade Subjetivas</t>
  </si>
  <si>
    <t>2. Condições de Elegibilidade Objetivas</t>
  </si>
  <si>
    <t>3. Obrigações das Entidades Beneficiárias</t>
  </si>
  <si>
    <t>Recebimento de Subsídios à exploração</t>
  </si>
  <si>
    <t>36222</t>
  </si>
  <si>
    <t>Fab. artigos de joalharia e de outros artigos de ourivesaria</t>
  </si>
  <si>
    <t>36223</t>
  </si>
  <si>
    <t>Trab. diamantes e outras pedras preciosas ou semi-preciosas</t>
  </si>
  <si>
    <t>363</t>
  </si>
  <si>
    <t>Fabricação e transformação de outro vidro (inclui vidro técnico)</t>
  </si>
  <si>
    <t>47820</t>
  </si>
  <si>
    <t>Comércio a retalho em bancas, feiras e unidades móveis de venda de têxteis, vestuário, calçado, malas e similares</t>
  </si>
  <si>
    <t>47890</t>
  </si>
  <si>
    <t>Comércio a retalho em bancas, feiras e unidades móveis de venda de outros produtos</t>
  </si>
  <si>
    <t>47910</t>
  </si>
  <si>
    <t>Comércio a retalho por correspondência ou via internet</t>
  </si>
  <si>
    <t>47990</t>
  </si>
  <si>
    <t>Copiar as fórmulas nesta coluna até ao fim do Plano de Investimentos.</t>
  </si>
  <si>
    <t>55115</t>
  </si>
  <si>
    <t>Móteis c/ restaurante</t>
  </si>
  <si>
    <t>55116</t>
  </si>
  <si>
    <t>Hóteis-Apartamentos c/ restaurante</t>
  </si>
  <si>
    <t>55117</t>
  </si>
  <si>
    <t>Aldeamentos turísticos c/ restaurante</t>
  </si>
  <si>
    <t>55118</t>
  </si>
  <si>
    <t>Apartamentos turísticos c/ restaurante</t>
  </si>
  <si>
    <t>55119</t>
  </si>
  <si>
    <t>Estabelecimentos hoteleiros, c/ restaurante, ne</t>
  </si>
  <si>
    <t>5512</t>
  </si>
  <si>
    <t>Estabelecimentos hoteleiros s/ restaurante</t>
  </si>
  <si>
    <t>55121</t>
  </si>
  <si>
    <t>Hotéis s/ restaurante</t>
  </si>
  <si>
    <t>55122</t>
  </si>
  <si>
    <t>Pensões s/ restaurante</t>
  </si>
  <si>
    <t>55123</t>
  </si>
  <si>
    <t>Apartamentos turísticos s/ restaurante</t>
  </si>
  <si>
    <t>55124</t>
  </si>
  <si>
    <t>Estabelecimentos hoteleiros, s/ restaurante, ne</t>
  </si>
  <si>
    <t>552</t>
  </si>
  <si>
    <t>Parques de campismo e outros locais de aloj. curta duração</t>
  </si>
  <si>
    <t>5521</t>
  </si>
  <si>
    <t>Pousadas de juventude e abrigos de montanha</t>
  </si>
  <si>
    <t>55210</t>
  </si>
  <si>
    <t>5522</t>
  </si>
  <si>
    <t>Campismo e caravanismo</t>
  </si>
  <si>
    <t>55220</t>
  </si>
  <si>
    <t>5523</t>
  </si>
  <si>
    <t>Outros locais de alojamento de curta duração</t>
  </si>
  <si>
    <t>55231</t>
  </si>
  <si>
    <t>Colónias de férias</t>
  </si>
  <si>
    <t>55232</t>
  </si>
  <si>
    <t>Alojamento mobilado p/ turistas</t>
  </si>
  <si>
    <t>55233</t>
  </si>
  <si>
    <t>Turismo no espaço rural</t>
  </si>
  <si>
    <t>55234</t>
  </si>
  <si>
    <t>Outros locais de alojamento de curta duração, ne</t>
  </si>
  <si>
    <t>553</t>
  </si>
  <si>
    <t>Restaurantes</t>
  </si>
  <si>
    <t>5530</t>
  </si>
  <si>
    <t>55301</t>
  </si>
  <si>
    <t>Restaurantes de tipo tradicional</t>
  </si>
  <si>
    <t>55302</t>
  </si>
  <si>
    <t>Restaurantes c/ lugares ao balcão (snack bares)</t>
  </si>
  <si>
    <t>55303</t>
  </si>
  <si>
    <t>Restaurantes s/ serviço de mesa (self services)</t>
  </si>
  <si>
    <t>55304</t>
  </si>
  <si>
    <t>Restaurantes típicos</t>
  </si>
  <si>
    <t>55305</t>
  </si>
  <si>
    <t>Restaurantes c/ local p/ dança</t>
  </si>
  <si>
    <t>55306</t>
  </si>
  <si>
    <t>Restaurantes, ne</t>
  </si>
  <si>
    <t>554</t>
  </si>
  <si>
    <t>Restaurantes do tipo tradicional</t>
  </si>
  <si>
    <t>56102</t>
  </si>
  <si>
    <t>Restaurantes com lugares ao balcão</t>
  </si>
  <si>
    <t>56103</t>
  </si>
  <si>
    <t>Restaurantes sem serviço de mesa</t>
  </si>
  <si>
    <t>56104</t>
  </si>
  <si>
    <t>56105</t>
  </si>
  <si>
    <t>Restaurantes com espaço de dança</t>
  </si>
  <si>
    <t>56106</t>
  </si>
  <si>
    <t>Confecção de refeições prontas a levar para casa</t>
  </si>
  <si>
    <t>56107</t>
  </si>
  <si>
    <t>Restaurantes, n.e. (inclui actividades de restauração em meios móveis)</t>
  </si>
  <si>
    <t>56210</t>
  </si>
  <si>
    <t>Fornecimento de refeições para eventos</t>
  </si>
  <si>
    <t>56290</t>
  </si>
  <si>
    <t>Outras actividades de serviço de refeições</t>
  </si>
  <si>
    <t>56301</t>
  </si>
  <si>
    <t>56302</t>
  </si>
  <si>
    <t>56303</t>
  </si>
  <si>
    <t>Pastelarias e casas de chá</t>
  </si>
  <si>
    <t>56304</t>
  </si>
  <si>
    <t>Outros estabelecimentos de bebidas sem espectáculo</t>
  </si>
  <si>
    <t>56305</t>
  </si>
  <si>
    <t>Estabelecimentos de bebidas com espaço de dança</t>
  </si>
  <si>
    <t>58110</t>
  </si>
  <si>
    <t>58120</t>
  </si>
  <si>
    <t>Edição de listas destinadas a consulta</t>
  </si>
  <si>
    <t>58130</t>
  </si>
  <si>
    <t>58140</t>
  </si>
  <si>
    <t>58190</t>
  </si>
  <si>
    <t>Outras actividades de edição, n.e.</t>
  </si>
  <si>
    <t>58210</t>
  </si>
  <si>
    <t>Edição de jogos de computador</t>
  </si>
  <si>
    <t>58290</t>
  </si>
  <si>
    <t>Edição de outros programas informáticos</t>
  </si>
  <si>
    <t>59110</t>
  </si>
  <si>
    <t>Produção de filmes, de vídeos e de programas de televisão</t>
  </si>
  <si>
    <t>59120</t>
  </si>
  <si>
    <t>Actividades técnicas de pós produção para filmes, vídeos e programas de televisão</t>
  </si>
  <si>
    <t>59130</t>
  </si>
  <si>
    <t>Distribuição de filmes, de vídeos e de programas de televisão</t>
  </si>
  <si>
    <t>59140</t>
  </si>
  <si>
    <t>59200</t>
  </si>
  <si>
    <t>Actividades de gravação de som e edição de música</t>
  </si>
  <si>
    <t>Actividades de rádio</t>
  </si>
  <si>
    <t>60200</t>
  </si>
  <si>
    <t>Actividades de televisão</t>
  </si>
  <si>
    <t>61100</t>
  </si>
  <si>
    <t>Actividades dos estabelecimentos de cuidados continuados integrados, com alojamento</t>
  </si>
  <si>
    <t>87200</t>
  </si>
  <si>
    <t>Actividades dos estabelecimentos para pessoas com doenças do foro mental e toxicodependência, com alojamento</t>
  </si>
  <si>
    <t>87301</t>
  </si>
  <si>
    <t>Organizações económicas e patronais</t>
  </si>
  <si>
    <t>91110</t>
  </si>
  <si>
    <t>9112</t>
  </si>
  <si>
    <t>Organizações profissionais</t>
  </si>
  <si>
    <t>91120</t>
  </si>
  <si>
    <t>912</t>
  </si>
  <si>
    <t>Actividades de organizações sindicais</t>
  </si>
  <si>
    <t>9120</t>
  </si>
  <si>
    <t>91200</t>
  </si>
  <si>
    <t>913</t>
  </si>
  <si>
    <t>Outras actividades associativas</t>
  </si>
  <si>
    <t>9131</t>
  </si>
  <si>
    <t>Organizações religiosas</t>
  </si>
  <si>
    <t>91310</t>
  </si>
  <si>
    <t>9132</t>
  </si>
  <si>
    <t>Organizações políticas</t>
  </si>
  <si>
    <t>91320</t>
  </si>
  <si>
    <t>9133</t>
  </si>
  <si>
    <t>Actividades associativas, ne</t>
  </si>
  <si>
    <t>91331</t>
  </si>
  <si>
    <t>Associações culturais e recreativas</t>
  </si>
  <si>
    <t>91332</t>
  </si>
  <si>
    <t>Associações de defesa do ambiente</t>
  </si>
  <si>
    <t>91333</t>
  </si>
  <si>
    <t>Outras actividades associativas, ne</t>
  </si>
  <si>
    <t>92</t>
  </si>
  <si>
    <t>Actividades recreativas, culturais e desportivas</t>
  </si>
  <si>
    <t>921</t>
  </si>
  <si>
    <t>Actividades cinematográficas e de vídeo</t>
  </si>
  <si>
    <t>9211</t>
  </si>
  <si>
    <t>Prod. de filmes e vídeos e activ. técnicas de pós-produção</t>
  </si>
  <si>
    <t>92111</t>
  </si>
  <si>
    <t>Produção de filmes e de vídeos</t>
  </si>
  <si>
    <t>92112</t>
  </si>
  <si>
    <t>Actividades técnicas de pós-produção</t>
  </si>
  <si>
    <t>9212</t>
  </si>
  <si>
    <t>Distribuição de filmes e de vídeos</t>
  </si>
  <si>
    <t>92120</t>
  </si>
  <si>
    <t>9213</t>
  </si>
  <si>
    <t>Projecção de filmes e de vídeos</t>
  </si>
  <si>
    <t>92130</t>
  </si>
  <si>
    <t>922</t>
  </si>
  <si>
    <t>Actividades de rádio e televisão</t>
  </si>
  <si>
    <t>9220</t>
  </si>
  <si>
    <t>92200</t>
  </si>
  <si>
    <t>923</t>
  </si>
  <si>
    <t>Outras actividades artisticas e de espectáculo</t>
  </si>
  <si>
    <t>9231</t>
  </si>
  <si>
    <t>Activ. de teatro, música e outras (artísticas e literárias)</t>
  </si>
  <si>
    <t>92311</t>
  </si>
  <si>
    <t>Actividades de teatro e musicais</t>
  </si>
  <si>
    <t>92312</t>
  </si>
  <si>
    <t>Outras actividades artísticas e literárias</t>
  </si>
  <si>
    <t>9232</t>
  </si>
  <si>
    <t>Gestão de salas de espectáculo e actividades conexas</t>
  </si>
  <si>
    <t>92320</t>
  </si>
  <si>
    <t>9233</t>
  </si>
  <si>
    <t xml:space="preserve">Fabricação de alimentos para animais de criação (excepto para aquicultura) </t>
  </si>
  <si>
    <t>10913</t>
  </si>
  <si>
    <t>Fabricação de alimentos para a aquicultura</t>
  </si>
  <si>
    <t>10920</t>
  </si>
  <si>
    <t>Fabricação de alimentos para animais de companhia</t>
  </si>
  <si>
    <t>11011</t>
  </si>
  <si>
    <t>11012</t>
  </si>
  <si>
    <t>Fabricação de aguardentes não preparadas</t>
  </si>
  <si>
    <t>11013</t>
  </si>
  <si>
    <t>Produção de licores e outras bebidas destiladas</t>
  </si>
  <si>
    <t>11021</t>
  </si>
  <si>
    <t>11022</t>
  </si>
  <si>
    <t>11030</t>
  </si>
  <si>
    <t>Produção de cidra e de outras bebidas fermentadas de frutos</t>
  </si>
  <si>
    <t>11040</t>
  </si>
  <si>
    <t>Fabricação de vermutes e de outras bebidas fermentadas não destiladas</t>
  </si>
  <si>
    <t>11050</t>
  </si>
  <si>
    <t>11060</t>
  </si>
  <si>
    <t>11071</t>
  </si>
  <si>
    <t>11072</t>
  </si>
  <si>
    <t>Fabricação de refrigerantes e de outras bebidas não alcoólicas, n.e.</t>
  </si>
  <si>
    <t>13101</t>
  </si>
  <si>
    <t>13102</t>
  </si>
  <si>
    <t>Preparação e fiação de fibras do tipo lã</t>
  </si>
  <si>
    <t>13103</t>
  </si>
  <si>
    <t>Preparação e fiação da seda e preparação e texturização de filamentos sintéticos e artificiais</t>
  </si>
  <si>
    <t>13104</t>
  </si>
  <si>
    <t>13105</t>
  </si>
  <si>
    <t>Preparação e fiação de linho e outras fibras têxteis</t>
  </si>
  <si>
    <t>Tecelagem do fio de tipo lã</t>
  </si>
  <si>
    <t>Tecelagem do fio de tipo seda e de outros têxteis</t>
  </si>
  <si>
    <t>13301</t>
  </si>
  <si>
    <t>13302</t>
  </si>
  <si>
    <t>13303</t>
  </si>
  <si>
    <t>Acabamento de fios, tecidos e artigos têxteis, n.e.</t>
  </si>
  <si>
    <t>13910</t>
  </si>
  <si>
    <t>13920</t>
  </si>
  <si>
    <t>Fabricação de artigos têxteis confeccionados, excepto vestuário</t>
  </si>
  <si>
    <t>Fabricação de balanças e de outro equipamento p/ pesagem</t>
  </si>
  <si>
    <t>29243</t>
  </si>
  <si>
    <t>Fabricação de outras máquinas diversas de uso geral, ne</t>
  </si>
  <si>
    <t>293</t>
  </si>
  <si>
    <t>Fab. maq. e tractores p/ agricult., pecuária e silvicultura</t>
  </si>
  <si>
    <t>2931</t>
  </si>
  <si>
    <t>Fabricação de tractores agrícolas</t>
  </si>
  <si>
    <t>29310</t>
  </si>
  <si>
    <t>2932</t>
  </si>
  <si>
    <t>Dimensão</t>
  </si>
  <si>
    <t>18. Proveitos Extraordinários (Incentivos)</t>
  </si>
  <si>
    <t>19. Valor Acrescentado (VA) (1+2+3+8)</t>
  </si>
  <si>
    <t>20. Valor Acrescentado Acumulado (VAL) (1+2+3+8)</t>
  </si>
  <si>
    <t xml:space="preserve">(*) Assinatura de quem tenha poderes para obrigar a entidade. </t>
  </si>
  <si>
    <t>ELEMENTOS A ANEXAR AO FORMULÁRIO DE CANDIDATURA</t>
  </si>
  <si>
    <r>
      <t xml:space="preserve">1 </t>
    </r>
    <r>
      <rPr>
        <sz val="11"/>
        <rFont val="Arial"/>
        <family val="2"/>
      </rPr>
      <t>- Cópia do Modelo 22 do IRC do último exercício encerrado</t>
    </r>
  </si>
  <si>
    <t>TERMO DE RESPONSABILIDADE (*)</t>
  </si>
  <si>
    <r>
      <t>2</t>
    </r>
    <r>
      <rPr>
        <sz val="11"/>
        <rFont val="Arial"/>
        <family val="2"/>
      </rPr>
      <t xml:space="preserve"> - Cópia do Cartão de Pessoa Colectiva </t>
    </r>
    <r>
      <rPr>
        <sz val="9"/>
        <rFont val="Arial"/>
        <family val="2"/>
      </rPr>
      <t>(No caso de se tratar de criação de Empresa)</t>
    </r>
  </si>
  <si>
    <r>
      <t>3</t>
    </r>
    <r>
      <rPr>
        <sz val="11"/>
        <rFont val="Arial"/>
        <family val="2"/>
      </rPr>
      <t xml:space="preserve"> - Certidões comprovativas de situação regularizada perante as Finanças e a Segurança social</t>
    </r>
  </si>
  <si>
    <t>Pág. 18</t>
  </si>
  <si>
    <t>QUADRO 1 - PLANO DE INVESTIMENTO DETALHADO</t>
  </si>
  <si>
    <t>QUADRO 2 - PLANO GLOBAL DE INVESTIMENTO</t>
  </si>
  <si>
    <t xml:space="preserve">QUADRO 3 - APLICAÇÕES RELEVANTES para efeito dos Benefícios Fiscais </t>
  </si>
  <si>
    <t>QUADRO 4 - FINANCIAMENTO DO PROJECTO</t>
  </si>
  <si>
    <t>QUADRO 7 - DEMONSTRAÇÃO DE RESULTADOS DO PROJECTO - Para efeito de Benefícios Fiscais</t>
  </si>
  <si>
    <t>Fabricação de artigos de plástico, ne</t>
  </si>
  <si>
    <t>25240</t>
  </si>
  <si>
    <t>26</t>
  </si>
  <si>
    <t>Fabricação de outros produtos minerais não metálicos</t>
  </si>
  <si>
    <t>261</t>
  </si>
  <si>
    <t>Fabricação de vidro e artigos de vidro</t>
  </si>
  <si>
    <t>2611</t>
  </si>
  <si>
    <t>Fabricação de vidro plano</t>
  </si>
  <si>
    <t>26110</t>
  </si>
  <si>
    <t>2612</t>
  </si>
  <si>
    <t>Moldagem e transformação de vidro plano</t>
  </si>
  <si>
    <t>26120</t>
  </si>
  <si>
    <t>2613</t>
  </si>
  <si>
    <t>Fabricação de vidro de embalagem e cristalaria (vidro oco)</t>
  </si>
  <si>
    <t>26131</t>
  </si>
  <si>
    <t>Fabricação de vidro de embalagem</t>
  </si>
  <si>
    <t>26132</t>
  </si>
  <si>
    <t>Cristalaria</t>
  </si>
  <si>
    <t>2614</t>
  </si>
  <si>
    <t>Fabricação de fibras de vidro</t>
  </si>
  <si>
    <t>26140</t>
  </si>
  <si>
    <t>2615</t>
  </si>
  <si>
    <t>Ilha Terceira</t>
  </si>
  <si>
    <t>431</t>
  </si>
  <si>
    <t>80100</t>
  </si>
  <si>
    <t>Actividades de segurança privada</t>
  </si>
  <si>
    <t>80200</t>
  </si>
  <si>
    <t>Actividades relacionadas com sistemas de segurança</t>
  </si>
  <si>
    <t>Actividades de investigação</t>
  </si>
  <si>
    <t>81100</t>
  </si>
  <si>
    <t>Actividades combinadas de apoio aos edifícios</t>
  </si>
  <si>
    <t>81210</t>
  </si>
  <si>
    <t>Actividades de limpeza geral em edifícios</t>
  </si>
  <si>
    <t>81220</t>
  </si>
  <si>
    <t>Outras actividades de limpeza em edifícios e em equipamentos industriais</t>
  </si>
  <si>
    <t>81291</t>
  </si>
  <si>
    <t>Actividades de desinfecção, desratização e similares</t>
  </si>
  <si>
    <t>81292</t>
  </si>
  <si>
    <t>Rendimentos suplementares</t>
  </si>
  <si>
    <t>Impostos Indirectos</t>
  </si>
  <si>
    <t>924</t>
  </si>
  <si>
    <t>Actividades de agências de notícias</t>
  </si>
  <si>
    <t>9240</t>
  </si>
  <si>
    <t>92400</t>
  </si>
  <si>
    <t>925</t>
  </si>
  <si>
    <t>Activ. bibliotecas,arquivos,museus e outras activ. culturais</t>
  </si>
  <si>
    <t>9251</t>
  </si>
  <si>
    <t>Actividades das bibliotecas e arquivos</t>
  </si>
  <si>
    <t>92510</t>
  </si>
  <si>
    <t>9252</t>
  </si>
  <si>
    <t>Activ. dos museus e conserv. locais e monumentos históricos</t>
  </si>
  <si>
    <t>92520</t>
  </si>
  <si>
    <t>9253</t>
  </si>
  <si>
    <t>Activ. dos jardins botânicos, zoológicos e reservas naturais</t>
  </si>
  <si>
    <t>92530</t>
  </si>
  <si>
    <t>926</t>
  </si>
  <si>
    <t>Actividades desportivas</t>
  </si>
  <si>
    <t>9261</t>
  </si>
  <si>
    <t>Actividades de cobranças e avaliação de crédito</t>
  </si>
  <si>
    <t>82921</t>
  </si>
  <si>
    <t>Engarrafamento de gases</t>
  </si>
  <si>
    <t>82922</t>
  </si>
  <si>
    <t>Outras actividades de embalagem</t>
  </si>
  <si>
    <t>82990</t>
  </si>
  <si>
    <t>Outras actividades de serviços de apoio prestados às empresas, n.e.</t>
  </si>
  <si>
    <t>84111</t>
  </si>
  <si>
    <t>84112</t>
  </si>
  <si>
    <t>Administração Regional Autónoma</t>
  </si>
  <si>
    <t>Ext.e prep.minérios metál.não ferrosos exc.urânio e tório,ne</t>
  </si>
  <si>
    <t>14</t>
  </si>
  <si>
    <t>Outras indústrias extractivas</t>
  </si>
  <si>
    <t>141</t>
  </si>
  <si>
    <t>Extracção de pedra</t>
  </si>
  <si>
    <t>Extracção de pedra p/ construção</t>
  </si>
  <si>
    <t>1413</t>
  </si>
  <si>
    <t>14111</t>
  </si>
  <si>
    <t>Extracção de mármore e rochas similares</t>
  </si>
  <si>
    <t>14112</t>
  </si>
  <si>
    <t>Extracção de granito e rochas afins</t>
  </si>
  <si>
    <t>Machico</t>
  </si>
  <si>
    <t>3104</t>
  </si>
  <si>
    <t>Extracção de calcário, gesso e cré</t>
  </si>
  <si>
    <t>14121</t>
  </si>
  <si>
    <t>Extracção de calcário e cré</t>
  </si>
  <si>
    <t>14122</t>
  </si>
  <si>
    <t>Extracção de gesso</t>
  </si>
  <si>
    <t>Extracção de ardósia</t>
  </si>
  <si>
    <t>14130</t>
  </si>
  <si>
    <t>142</t>
  </si>
  <si>
    <t>Extracção de areias e argilas</t>
  </si>
  <si>
    <t>1421</t>
  </si>
  <si>
    <t>Extracção de saibro, areia e pedra britada</t>
  </si>
  <si>
    <t>14210</t>
  </si>
  <si>
    <t>1422</t>
  </si>
  <si>
    <t>Extracção de argila e caulino</t>
  </si>
  <si>
    <t>14220</t>
  </si>
  <si>
    <t>143</t>
  </si>
  <si>
    <t>Extracção de minerais p/ ind. química e p/ fab. de adubos</t>
  </si>
  <si>
    <t>1430</t>
  </si>
  <si>
    <t>14301</t>
  </si>
  <si>
    <t>Extracção de pirites</t>
  </si>
  <si>
    <t>14302</t>
  </si>
  <si>
    <t>14403</t>
  </si>
  <si>
    <t>Refinação do sal</t>
  </si>
  <si>
    <t>145</t>
  </si>
  <si>
    <t>Outras indústrias extractivas, ne</t>
  </si>
  <si>
    <t>1450</t>
  </si>
  <si>
    <t>14501</t>
  </si>
  <si>
    <t>Extracção de quartzo</t>
  </si>
  <si>
    <t>14502</t>
  </si>
  <si>
    <t>Extracção de feldspato</t>
  </si>
  <si>
    <t>14503</t>
  </si>
  <si>
    <t>Extracção de diatomito</t>
  </si>
  <si>
    <t>14504</t>
  </si>
  <si>
    <t>Extracção de outros minerais não metálicos, ne</t>
  </si>
  <si>
    <t>15</t>
  </si>
  <si>
    <t>Indústrias alimentares e das bebidas</t>
  </si>
  <si>
    <t>151</t>
  </si>
  <si>
    <t>Fabricação de aeronaves, de veículos espaciais e equipamento relacionado</t>
  </si>
  <si>
    <t>30400</t>
  </si>
  <si>
    <t>Fabricação de veículos militares de combate</t>
  </si>
  <si>
    <t>30910</t>
  </si>
  <si>
    <t>30920</t>
  </si>
  <si>
    <t>Fabricação de bicicletas e de veículos para inválidos</t>
  </si>
  <si>
    <t>30990</t>
  </si>
  <si>
    <t>Fabricação de outro equipamento de transporte, n.e.</t>
  </si>
  <si>
    <t>31010</t>
  </si>
  <si>
    <t>Fabricação de mobiliário para escritório e comércio</t>
  </si>
  <si>
    <t>31020</t>
  </si>
  <si>
    <t>31030</t>
  </si>
  <si>
    <t>31091</t>
  </si>
  <si>
    <t>Fabricação de mobiliário de madeira para outros fins</t>
  </si>
  <si>
    <t>31092</t>
  </si>
  <si>
    <t>Fabricação de mobiliário metálico para outros fins</t>
  </si>
  <si>
    <t>31093</t>
  </si>
  <si>
    <t>Fabricação de mobiliário de outros materiais para outros fins</t>
  </si>
  <si>
    <t>31094</t>
  </si>
  <si>
    <t>Actividades de acabamento de mobiliário</t>
  </si>
  <si>
    <t>32110</t>
  </si>
  <si>
    <t>Cunhagem de moedas</t>
  </si>
  <si>
    <t>32121</t>
  </si>
  <si>
    <t>32122</t>
  </si>
  <si>
    <t>Fabricação de artigos de joalharia e de outros artigos de ourivesaria</t>
  </si>
  <si>
    <t>32123</t>
  </si>
  <si>
    <t>Trabalho de diamantes e de outras pedras preciosas ou semi-preciosas para joalharia e uso industrial</t>
  </si>
  <si>
    <t>32130</t>
  </si>
  <si>
    <t>Fabricação de bijutaria</t>
  </si>
  <si>
    <t>32400</t>
  </si>
  <si>
    <t>32501</t>
  </si>
  <si>
    <t>32502</t>
  </si>
  <si>
    <t>Fabricação de material ortopédico e próteses e de instrumentos médico-cirúrgicos</t>
  </si>
  <si>
    <t>32910</t>
  </si>
  <si>
    <t>Fabricação de vassouras, escovas e pinceis</t>
  </si>
  <si>
    <t>32991</t>
  </si>
  <si>
    <t>32992</t>
  </si>
  <si>
    <t>32993</t>
  </si>
  <si>
    <t>32994</t>
  </si>
  <si>
    <t>Fabricação de equipamento de protecção e segurança</t>
  </si>
  <si>
    <t>32995</t>
  </si>
  <si>
    <t>32996</t>
  </si>
  <si>
    <t>Outras indústrias transformadoras, n.e.</t>
  </si>
  <si>
    <t>33110</t>
  </si>
  <si>
    <t>Reparação e manutenção de produtos metálicos (excepto máquinas e equipamentos)</t>
  </si>
  <si>
    <t>33120</t>
  </si>
  <si>
    <t>Reparação e manutenção de máquinas e equipamentos</t>
  </si>
  <si>
    <t>33130</t>
  </si>
  <si>
    <t>(A preencher em cumprimento do disposto no Regulamento (UE) n.º 651/2014.)</t>
  </si>
  <si>
    <t>Pág. 16</t>
  </si>
  <si>
    <t>Plano de Reembolso:</t>
  </si>
  <si>
    <t>Pág. 17</t>
  </si>
  <si>
    <t>Produto I</t>
  </si>
  <si>
    <t>Produto II</t>
  </si>
  <si>
    <t>Produto III</t>
  </si>
  <si>
    <t>Matéria I</t>
  </si>
  <si>
    <t>Matéria II</t>
  </si>
  <si>
    <t>Matéria III</t>
  </si>
  <si>
    <t>Pág. 19</t>
  </si>
  <si>
    <t>Pág. 20</t>
  </si>
  <si>
    <t>Pág. 21</t>
  </si>
  <si>
    <t>Total do Capital Próprio</t>
  </si>
  <si>
    <t>Prestação de Serviços</t>
  </si>
  <si>
    <t>Recursos Humanos Totais</t>
  </si>
  <si>
    <t>6.</t>
  </si>
  <si>
    <t>4.</t>
  </si>
  <si>
    <t xml:space="preserve">3. </t>
  </si>
  <si>
    <t xml:space="preserve">(*) </t>
  </si>
  <si>
    <t xml:space="preserve"> 18. RESULTADOS DE EXPLORAÇÃO (7-17) </t>
  </si>
  <si>
    <t xml:space="preserve">(Artigo 6º do Decreto-Lei Nº 409/99 de 15 de Outubro) </t>
  </si>
  <si>
    <t xml:space="preserve"> 5. OUTROS</t>
  </si>
  <si>
    <t>Compras Totais</t>
  </si>
  <si>
    <t>Localização</t>
  </si>
  <si>
    <t>Valor de aquisição</t>
  </si>
  <si>
    <t>do contrato</t>
  </si>
  <si>
    <t>Localização (Concelho)</t>
  </si>
  <si>
    <t>(Concelho)</t>
  </si>
  <si>
    <t xml:space="preserve">Assinatura (*): </t>
  </si>
  <si>
    <t>Assinatura (*):</t>
  </si>
  <si>
    <t>Euros</t>
  </si>
  <si>
    <t xml:space="preserve">do Plano Oficial de Contabilidade. </t>
  </si>
  <si>
    <t xml:space="preserve">de investimento que integram a presente candidatura. </t>
  </si>
  <si>
    <t xml:space="preserve">nos termos requeridos. </t>
  </si>
  <si>
    <t xml:space="preserve">Assinatura: </t>
  </si>
  <si>
    <r>
      <t>A)</t>
    </r>
    <r>
      <rPr>
        <sz val="11"/>
        <rFont val="Arial"/>
        <family val="2"/>
      </rPr>
      <t xml:space="preserve"> Dispõe de contabilidade organizada de acordo com as especificações</t>
    </r>
  </si>
  <si>
    <r>
      <t>B)</t>
    </r>
    <r>
      <rPr>
        <sz val="11"/>
        <rFont val="Arial"/>
        <family val="2"/>
      </rPr>
      <t xml:space="preserve"> Não se candidatou a apoios da mesma natureza para as mesmas despesas </t>
    </r>
  </si>
  <si>
    <t>DECLARAÇÃO</t>
  </si>
  <si>
    <t>Quantidade</t>
  </si>
  <si>
    <t>Outras actividades auxiliares dos transportes terrestres</t>
  </si>
  <si>
    <t>63210</t>
  </si>
  <si>
    <t>6322</t>
  </si>
  <si>
    <t>Outras actividades auxiliares dos transportes p/ água</t>
  </si>
  <si>
    <t>63220</t>
  </si>
  <si>
    <t>6323</t>
  </si>
  <si>
    <t>Outras actividades auxiliares dos transportes aéreos</t>
  </si>
  <si>
    <t>63230</t>
  </si>
  <si>
    <t>633</t>
  </si>
  <si>
    <t>Agências de viagem e turismo</t>
  </si>
  <si>
    <t>6330</t>
  </si>
  <si>
    <t>63300</t>
  </si>
  <si>
    <t>634</t>
  </si>
  <si>
    <t>Activ.dos ag.transit.,aduan. e similares de apoio ao transp.</t>
  </si>
  <si>
    <t>6340</t>
  </si>
  <si>
    <t>63401</t>
  </si>
  <si>
    <t>Organização do transporte</t>
  </si>
  <si>
    <t>63402</t>
  </si>
  <si>
    <t>Agentes aduaneiros e similares de apoio ao transporte</t>
  </si>
  <si>
    <t>64</t>
  </si>
  <si>
    <t>Correios e telecomunicações</t>
  </si>
  <si>
    <t>641</t>
  </si>
  <si>
    <t>Actividades dos correios</t>
  </si>
  <si>
    <t>6411</t>
  </si>
  <si>
    <t>Actividades dos correios Nacionais</t>
  </si>
  <si>
    <t>64110</t>
  </si>
  <si>
    <t>6412</t>
  </si>
  <si>
    <t>Actividades postais independentes dos correios nacionais</t>
  </si>
  <si>
    <t>64120</t>
  </si>
  <si>
    <t>642</t>
  </si>
  <si>
    <t>Telecomunicações</t>
  </si>
  <si>
    <t>6420</t>
  </si>
  <si>
    <t>64200</t>
  </si>
  <si>
    <t>65</t>
  </si>
  <si>
    <t>Intermedidação financeira, exc. seguros e fundos de pensões</t>
  </si>
  <si>
    <t>651</t>
  </si>
  <si>
    <t>Intermediação monetária</t>
  </si>
  <si>
    <t>6511</t>
  </si>
  <si>
    <t>Banco Central</t>
  </si>
  <si>
    <t>65110</t>
  </si>
  <si>
    <t>6512</t>
  </si>
  <si>
    <t>Outra Intermediação Monetária</t>
  </si>
  <si>
    <t>65121</t>
  </si>
  <si>
    <t>Instituições bancárias</t>
  </si>
  <si>
    <t>65122</t>
  </si>
  <si>
    <t>Caixas económicas</t>
  </si>
  <si>
    <t>65123</t>
  </si>
  <si>
    <t>Caixas de crédito agrícola mútuo</t>
  </si>
  <si>
    <t>65124</t>
  </si>
  <si>
    <t>Outra intermediação monetária, ne</t>
  </si>
  <si>
    <t>652</t>
  </si>
  <si>
    <t>Outras intermediação financeira</t>
  </si>
  <si>
    <t>6521</t>
  </si>
  <si>
    <t>Locação financeira</t>
  </si>
  <si>
    <t>65210</t>
  </si>
  <si>
    <t>6522</t>
  </si>
  <si>
    <t>Outras actividades de crédito</t>
  </si>
  <si>
    <t>65221</t>
  </si>
  <si>
    <t>Sociedades de investimento</t>
  </si>
  <si>
    <t>65222</t>
  </si>
  <si>
    <t>Sociedades de "factoring"</t>
  </si>
  <si>
    <t>65223</t>
  </si>
  <si>
    <t>Sociedades financeiras p/ aquisição de crédito</t>
  </si>
  <si>
    <t>65224</t>
  </si>
  <si>
    <t>Outras actividades de crédito, ne</t>
  </si>
  <si>
    <t>6523</t>
  </si>
  <si>
    <t>Outra intermediação financeira, ne</t>
  </si>
  <si>
    <t>65230</t>
  </si>
  <si>
    <t>66</t>
  </si>
  <si>
    <t>Seguros,fundos de pensões e outras activ.complem. Seg.Social</t>
  </si>
  <si>
    <t>660</t>
  </si>
  <si>
    <t>6601</t>
  </si>
  <si>
    <t>Seguros de vida e outras activ. complementares de segurança</t>
  </si>
  <si>
    <t>66011</t>
  </si>
  <si>
    <t>Seguros de vida</t>
  </si>
  <si>
    <t>66012</t>
  </si>
  <si>
    <t>Outras actividades complementares de Segurança Social</t>
  </si>
  <si>
    <t>6602</t>
  </si>
  <si>
    <t>Fundos de pensões e regimes profissionais complementares</t>
  </si>
  <si>
    <t>66020</t>
  </si>
  <si>
    <t>6603</t>
  </si>
  <si>
    <t>Seguros não vida</t>
  </si>
  <si>
    <t>66030</t>
  </si>
  <si>
    <t>67</t>
  </si>
  <si>
    <t>Actividades auxiliares de intermediação financeira</t>
  </si>
  <si>
    <t>671</t>
  </si>
  <si>
    <t>Activ.aux.intermed.financeira, exc.seguros,fundos de pensões</t>
  </si>
  <si>
    <t>6711</t>
  </si>
  <si>
    <t>Administração de mercados financeiros</t>
  </si>
  <si>
    <t>67110</t>
  </si>
  <si>
    <t>6712</t>
  </si>
  <si>
    <t>Mediação na negociação de títulos (corretagem)</t>
  </si>
  <si>
    <t>67120</t>
  </si>
  <si>
    <t>6713</t>
  </si>
  <si>
    <t>Actividades auxiliares de intermediação financeira, ne</t>
  </si>
  <si>
    <t>67130</t>
  </si>
  <si>
    <t>672</t>
  </si>
  <si>
    <t>Actividades auxiliares de seguros e fundos de pensões</t>
  </si>
  <si>
    <t>6720</t>
  </si>
  <si>
    <t>67200</t>
  </si>
  <si>
    <t>70</t>
  </si>
  <si>
    <t>Actividades imobiliárias</t>
  </si>
  <si>
    <t>701</t>
  </si>
  <si>
    <t>Costa do Marfim</t>
  </si>
  <si>
    <t>Croácia</t>
  </si>
  <si>
    <t>Domínica</t>
  </si>
  <si>
    <t>Emiratos Árabes Unidos</t>
  </si>
  <si>
    <t>Eslováquia</t>
  </si>
  <si>
    <t>Eslovénia</t>
  </si>
  <si>
    <t>Estados Unidos</t>
  </si>
  <si>
    <t>Finlândia</t>
  </si>
  <si>
    <t>Gâmbia</t>
  </si>
  <si>
    <t>Polinésia Francesa</t>
  </si>
  <si>
    <t>Quénia</t>
  </si>
  <si>
    <t>Quirguizistão</t>
  </si>
  <si>
    <t>Reunião</t>
  </si>
  <si>
    <t>Rússia (Federação da)</t>
  </si>
  <si>
    <t>Santa Helena, Ascensão e Tristão da Cunha</t>
  </si>
  <si>
    <t>Santa Lúcia</t>
  </si>
  <si>
    <t>Santa Sé (Cidade Estado do Vaticano)</t>
  </si>
  <si>
    <t>BL</t>
  </si>
  <si>
    <t>São Cristóvão e Nevis</t>
  </si>
  <si>
    <t>São Marino</t>
  </si>
  <si>
    <t>MF</t>
  </si>
  <si>
    <t>São Martinho (parte francesa)</t>
  </si>
  <si>
    <t>São Pedro e Miquelon</t>
  </si>
  <si>
    <t>São Tomé e Príncipe</t>
  </si>
  <si>
    <t>São Vicente e Granadinas</t>
  </si>
  <si>
    <t>Sara Ocidental</t>
  </si>
  <si>
    <t>RS</t>
  </si>
  <si>
    <t>Sérvia</t>
  </si>
  <si>
    <t>Síria (República Árabe da)</t>
  </si>
  <si>
    <t>Suiça</t>
  </si>
  <si>
    <t>Svalbard e a Ilha de Jan Mayen</t>
  </si>
  <si>
    <t>Taiwan (Província da China)</t>
  </si>
  <si>
    <t>Tajiquistão</t>
  </si>
  <si>
    <t>Tanzânia, República Unida da</t>
  </si>
  <si>
    <t>Território Britânico do Oceano Índico</t>
  </si>
  <si>
    <t>PS</t>
  </si>
  <si>
    <t>Território Palestiniano Ocupado</t>
  </si>
  <si>
    <t>Territórios Franceses do Sul</t>
  </si>
  <si>
    <t>TL</t>
  </si>
  <si>
    <t>Timor Leste</t>
  </si>
  <si>
    <t>Trindade e Tobago</t>
  </si>
  <si>
    <t>Turquemenistão</t>
  </si>
  <si>
    <t>Usbequistão</t>
  </si>
  <si>
    <t>Venezuela, República Bolivariana da</t>
  </si>
  <si>
    <t>Wallis e Futuna (Ilhas)</t>
  </si>
  <si>
    <t>AG</t>
  </si>
  <si>
    <t>KI</t>
  </si>
  <si>
    <t>Kiribati</t>
  </si>
  <si>
    <t>SK</t>
  </si>
  <si>
    <t>NF</t>
  </si>
  <si>
    <t>Ilha Norfolk</t>
  </si>
  <si>
    <t>IN</t>
  </si>
  <si>
    <t>AT</t>
  </si>
  <si>
    <t>Áustria</t>
  </si>
  <si>
    <t>WS</t>
  </si>
  <si>
    <t>Samoa</t>
  </si>
  <si>
    <t>AS</t>
  </si>
  <si>
    <t>Samoa Americana</t>
  </si>
  <si>
    <t>SM</t>
  </si>
  <si>
    <t>CO</t>
  </si>
  <si>
    <t>Colômbia</t>
  </si>
  <si>
    <t>CG</t>
  </si>
  <si>
    <t>Congo</t>
  </si>
  <si>
    <t>AQ</t>
  </si>
  <si>
    <t>NC</t>
  </si>
  <si>
    <t>NZ</t>
  </si>
  <si>
    <t>Nova Zelândia</t>
  </si>
  <si>
    <t>OM</t>
  </si>
  <si>
    <t>DO</t>
  </si>
  <si>
    <t>GP</t>
  </si>
  <si>
    <t>GU</t>
  </si>
  <si>
    <t>AN</t>
  </si>
  <si>
    <t>PF</t>
  </si>
  <si>
    <t>PL</t>
  </si>
  <si>
    <t>Polónia</t>
  </si>
  <si>
    <t>PR</t>
  </si>
  <si>
    <t>Porto Rico</t>
  </si>
  <si>
    <t>MC</t>
  </si>
  <si>
    <t>MN</t>
  </si>
  <si>
    <t>AR</t>
  </si>
  <si>
    <t>Argentina</t>
  </si>
  <si>
    <t>WF</t>
  </si>
  <si>
    <t>Ilhas Salomão</t>
  </si>
  <si>
    <t>SJ</t>
  </si>
  <si>
    <t>ME</t>
  </si>
  <si>
    <t>MV</t>
  </si>
  <si>
    <t>CF</t>
  </si>
  <si>
    <t>CZ</t>
  </si>
  <si>
    <t>República Checa</t>
  </si>
  <si>
    <t>GR</t>
  </si>
  <si>
    <t>Grécia</t>
  </si>
  <si>
    <t>GQ</t>
  </si>
  <si>
    <t>Guiné Equatorial</t>
  </si>
  <si>
    <t>HT</t>
  </si>
  <si>
    <t>Haiti</t>
  </si>
  <si>
    <t>TC</t>
  </si>
  <si>
    <t>ID</t>
  </si>
  <si>
    <t>Indonésia</t>
  </si>
  <si>
    <t>IQ</t>
  </si>
  <si>
    <t>AO</t>
  </si>
  <si>
    <t>LT</t>
  </si>
  <si>
    <t>Argélia</t>
  </si>
  <si>
    <t>AM</t>
  </si>
  <si>
    <t>Arménia</t>
  </si>
  <si>
    <t>Chipre</t>
  </si>
  <si>
    <t>Lituânia</t>
  </si>
  <si>
    <t>Niger</t>
  </si>
  <si>
    <t>Tabela Paises</t>
  </si>
  <si>
    <t>NU</t>
  </si>
  <si>
    <t>Niue</t>
  </si>
  <si>
    <t>NO</t>
  </si>
  <si>
    <t>Noruega</t>
  </si>
  <si>
    <t>Senegal</t>
  </si>
  <si>
    <t>SL</t>
  </si>
  <si>
    <t>Serra Leoa</t>
  </si>
  <si>
    <t>SC</t>
  </si>
  <si>
    <t>Egipto</t>
  </si>
  <si>
    <t>CX</t>
  </si>
  <si>
    <t>IS</t>
  </si>
  <si>
    <t>Islândia</t>
  </si>
  <si>
    <t>IL</t>
  </si>
  <si>
    <t>Israel</t>
  </si>
  <si>
    <t>Pág. 8</t>
  </si>
  <si>
    <t>MP</t>
  </si>
  <si>
    <t>MW</t>
  </si>
  <si>
    <t>AF</t>
  </si>
  <si>
    <t>Afeganistão</t>
  </si>
  <si>
    <t>CC</t>
  </si>
  <si>
    <t>LB</t>
  </si>
  <si>
    <t>Líbano</t>
  </si>
  <si>
    <t>Burkina Faso</t>
  </si>
  <si>
    <t>Ilhas Caimão</t>
  </si>
  <si>
    <t>FK</t>
  </si>
  <si>
    <t>FO</t>
  </si>
  <si>
    <t>EE</t>
  </si>
  <si>
    <t>Estónia</t>
  </si>
  <si>
    <t>Bangladesh</t>
  </si>
  <si>
    <t>GH</t>
  </si>
  <si>
    <t>Gana</t>
  </si>
  <si>
    <t>GE</t>
  </si>
  <si>
    <t>CY</t>
  </si>
  <si>
    <t>SG</t>
  </si>
  <si>
    <t>Singapura</t>
  </si>
  <si>
    <t>TG</t>
  </si>
  <si>
    <t>Togo</t>
  </si>
  <si>
    <t>KM</t>
  </si>
  <si>
    <t>São Bartolomeu</t>
  </si>
  <si>
    <t>Malawi</t>
  </si>
  <si>
    <t>FR</t>
  </si>
  <si>
    <t>França</t>
  </si>
  <si>
    <t>Montenegro</t>
  </si>
  <si>
    <t>Macau</t>
  </si>
  <si>
    <t>VN</t>
  </si>
  <si>
    <t>Vietname</t>
  </si>
  <si>
    <t>CN</t>
  </si>
  <si>
    <t>China</t>
  </si>
  <si>
    <t>JM</t>
  </si>
  <si>
    <t>Jamaica</t>
  </si>
  <si>
    <t>República Dominicana</t>
  </si>
  <si>
    <t>UY</t>
  </si>
  <si>
    <t>Uruguai</t>
  </si>
  <si>
    <t>GD</t>
  </si>
  <si>
    <t>GB</t>
  </si>
  <si>
    <t>BI</t>
  </si>
  <si>
    <t>Burundi</t>
  </si>
  <si>
    <t>EG</t>
  </si>
  <si>
    <t>EC</t>
  </si>
  <si>
    <t>Equador</t>
  </si>
  <si>
    <t>ER</t>
  </si>
  <si>
    <t>Eritreia</t>
  </si>
  <si>
    <t>SI</t>
  </si>
  <si>
    <t>BT</t>
  </si>
  <si>
    <t>Butão</t>
  </si>
  <si>
    <t>BE</t>
  </si>
  <si>
    <t>Bélgica</t>
  </si>
  <si>
    <t>NP</t>
  </si>
  <si>
    <t>Nepal</t>
  </si>
  <si>
    <t>Seychelles</t>
  </si>
  <si>
    <t>Geórgia</t>
  </si>
  <si>
    <t>GI</t>
  </si>
  <si>
    <t>Gibraltar</t>
  </si>
  <si>
    <t>GL</t>
  </si>
  <si>
    <t>MM</t>
  </si>
  <si>
    <t>Myanmar</t>
  </si>
  <si>
    <t>IT</t>
  </si>
  <si>
    <t>RO</t>
  </si>
  <si>
    <t>Roménia</t>
  </si>
  <si>
    <t>MK</t>
  </si>
  <si>
    <t>LS</t>
  </si>
  <si>
    <t>LR</t>
  </si>
  <si>
    <t>LI</t>
  </si>
  <si>
    <t>Liechtenstein</t>
  </si>
  <si>
    <t>CV</t>
  </si>
  <si>
    <t>Cabo Verde</t>
  </si>
  <si>
    <t>ET</t>
  </si>
  <si>
    <t>Etiópia</t>
  </si>
  <si>
    <t>BJ</t>
  </si>
  <si>
    <t>UA</t>
  </si>
  <si>
    <t>Ucrânia</t>
  </si>
  <si>
    <t>UG</t>
  </si>
  <si>
    <t>Uganda</t>
  </si>
  <si>
    <t>YT</t>
  </si>
  <si>
    <t>Mayotte</t>
  </si>
  <si>
    <t>LV</t>
  </si>
  <si>
    <t>KW</t>
  </si>
  <si>
    <t>Kuwait</t>
  </si>
  <si>
    <t>SE</t>
  </si>
  <si>
    <t>Suécia</t>
  </si>
  <si>
    <t>SR</t>
  </si>
  <si>
    <t>Suriname</t>
  </si>
  <si>
    <t>CK</t>
  </si>
  <si>
    <t>TK</t>
  </si>
  <si>
    <t>Tokelau</t>
  </si>
  <si>
    <t>TO</t>
  </si>
  <si>
    <t>Tonga</t>
  </si>
  <si>
    <t>AZ</t>
  </si>
  <si>
    <t>BS</t>
  </si>
  <si>
    <t>Bahamas</t>
  </si>
  <si>
    <t>BD</t>
  </si>
  <si>
    <t>BB</t>
  </si>
  <si>
    <t>Barbados</t>
  </si>
  <si>
    <t>BH</t>
  </si>
  <si>
    <t>Barém</t>
  </si>
  <si>
    <t>BY</t>
  </si>
  <si>
    <t>MR</t>
  </si>
  <si>
    <t>BA</t>
  </si>
  <si>
    <t>BW</t>
  </si>
  <si>
    <t>Botswana</t>
  </si>
  <si>
    <t>HM</t>
  </si>
  <si>
    <t>HN</t>
  </si>
  <si>
    <t>Honduras</t>
  </si>
  <si>
    <t>HK</t>
  </si>
  <si>
    <t>Hong Kong</t>
  </si>
  <si>
    <t>HU</t>
  </si>
  <si>
    <t>Hungria</t>
  </si>
  <si>
    <t>Coreia Sul</t>
  </si>
  <si>
    <t>CI</t>
  </si>
  <si>
    <t>CR</t>
  </si>
  <si>
    <t>Costa Rica</t>
  </si>
  <si>
    <t>AI</t>
  </si>
  <si>
    <t>DK</t>
  </si>
  <si>
    <t>Dinamarca</t>
  </si>
  <si>
    <t>DJ</t>
  </si>
  <si>
    <t>JP</t>
  </si>
  <si>
    <t>Japão</t>
  </si>
  <si>
    <t>JO</t>
  </si>
  <si>
    <t>KY</t>
  </si>
  <si>
    <t>VC</t>
  </si>
  <si>
    <t>DE</t>
  </si>
  <si>
    <t>Alemanha</t>
  </si>
  <si>
    <t>AD</t>
  </si>
  <si>
    <t>Andorra</t>
  </si>
  <si>
    <t>PM</t>
  </si>
  <si>
    <t>SV</t>
  </si>
  <si>
    <t>El Salvador</t>
  </si>
  <si>
    <t>AE</t>
  </si>
  <si>
    <t>TH</t>
  </si>
  <si>
    <t>Tailândia</t>
  </si>
  <si>
    <t>TZ</t>
  </si>
  <si>
    <t>IO</t>
  </si>
  <si>
    <t>TF</t>
  </si>
  <si>
    <t>NI</t>
  </si>
  <si>
    <t>Nicarágua</t>
  </si>
  <si>
    <t>NE</t>
  </si>
  <si>
    <t>Nigéria</t>
  </si>
  <si>
    <t>NG</t>
  </si>
  <si>
    <t>GT</t>
  </si>
  <si>
    <t>Guatemala</t>
  </si>
  <si>
    <t>GY</t>
  </si>
  <si>
    <t>BV</t>
  </si>
  <si>
    <t>Reino Unido</t>
  </si>
  <si>
    <t>VE</t>
  </si>
  <si>
    <t>GF</t>
  </si>
  <si>
    <t>Guiana Francesa</t>
  </si>
  <si>
    <t>GA</t>
  </si>
  <si>
    <t>Gabão</t>
  </si>
  <si>
    <t>PW</t>
  </si>
  <si>
    <t>Palau</t>
  </si>
  <si>
    <t>PA</t>
  </si>
  <si>
    <t>Panamá</t>
  </si>
  <si>
    <t>PG</t>
  </si>
  <si>
    <t>PK</t>
  </si>
  <si>
    <t>Paquistão</t>
  </si>
  <si>
    <t>PY</t>
  </si>
  <si>
    <t>Paraguai</t>
  </si>
  <si>
    <t>NL</t>
  </si>
  <si>
    <t>Países Baixos</t>
  </si>
  <si>
    <t>PE</t>
  </si>
  <si>
    <t>Peru</t>
  </si>
  <si>
    <t>AL</t>
  </si>
  <si>
    <t>Albânia</t>
  </si>
  <si>
    <t>MH</t>
  </si>
  <si>
    <t>Ilhas Marshall</t>
  </si>
  <si>
    <t>SB</t>
  </si>
  <si>
    <t>HR</t>
  </si>
  <si>
    <t>BF</t>
  </si>
  <si>
    <t>PT</t>
  </si>
  <si>
    <t>TV</t>
  </si>
  <si>
    <t>Tuvalu</t>
  </si>
  <si>
    <t>BZ</t>
  </si>
  <si>
    <t>Belize</t>
  </si>
  <si>
    <t>KE</t>
  </si>
  <si>
    <t>LY</t>
  </si>
  <si>
    <t>MO</t>
  </si>
  <si>
    <t>ST</t>
  </si>
  <si>
    <t>KP</t>
  </si>
  <si>
    <t>Coreia Norte</t>
  </si>
  <si>
    <t>KR</t>
  </si>
  <si>
    <t>PN</t>
  </si>
  <si>
    <t>Tunísia</t>
  </si>
  <si>
    <t>TM</t>
  </si>
  <si>
    <t>SD</t>
  </si>
  <si>
    <t>Sudão</t>
  </si>
  <si>
    <t>TT</t>
  </si>
  <si>
    <t>TN</t>
  </si>
  <si>
    <t>CU</t>
  </si>
  <si>
    <t>MA</t>
  </si>
  <si>
    <t>Marrocos</t>
  </si>
  <si>
    <t>MQ</t>
  </si>
  <si>
    <t>TR</t>
  </si>
  <si>
    <t>Turquia</t>
  </si>
  <si>
    <t>MX</t>
  </si>
  <si>
    <t>México</t>
  </si>
  <si>
    <t>NA</t>
  </si>
  <si>
    <t>Namíbia</t>
  </si>
  <si>
    <t>NR</t>
  </si>
  <si>
    <t>Nauru</t>
  </si>
  <si>
    <t>Irlanda</t>
  </si>
  <si>
    <t>IR</t>
  </si>
  <si>
    <t>KG</t>
  </si>
  <si>
    <t>MS</t>
  </si>
  <si>
    <t>Angola</t>
  </si>
  <si>
    <t>DM</t>
  </si>
  <si>
    <t>Ruanda</t>
  </si>
  <si>
    <t>CM</t>
  </si>
  <si>
    <t>Camarões</t>
  </si>
  <si>
    <t>KN</t>
  </si>
  <si>
    <t>IE</t>
  </si>
  <si>
    <t>MG</t>
  </si>
  <si>
    <t>MY</t>
  </si>
  <si>
    <t>Aruba</t>
  </si>
  <si>
    <t>LC</t>
  </si>
  <si>
    <t>TW</t>
  </si>
  <si>
    <t>RE</t>
  </si>
  <si>
    <t>BM</t>
  </si>
  <si>
    <t>PH</t>
  </si>
  <si>
    <t>Filipinas</t>
  </si>
  <si>
    <t>Guadalupe</t>
  </si>
  <si>
    <t>AU</t>
  </si>
  <si>
    <t>Austrália</t>
  </si>
  <si>
    <t>EH</t>
  </si>
  <si>
    <t>VA</t>
  </si>
  <si>
    <t>ES</t>
  </si>
  <si>
    <t>Espanha</t>
  </si>
  <si>
    <t>FI</t>
  </si>
  <si>
    <t>Moçambique</t>
  </si>
  <si>
    <t>UZ</t>
  </si>
  <si>
    <t>Portugal</t>
  </si>
  <si>
    <t>GM</t>
  </si>
  <si>
    <t>KH</t>
  </si>
  <si>
    <t>Camboja</t>
  </si>
  <si>
    <t>GS</t>
  </si>
  <si>
    <t>CA</t>
  </si>
  <si>
    <t>Canadá</t>
  </si>
  <si>
    <t>KZ</t>
  </si>
  <si>
    <t>Cazaquistão</t>
  </si>
  <si>
    <t>LK</t>
  </si>
  <si>
    <t>Sri Lanka</t>
  </si>
  <si>
    <t>SZ</t>
  </si>
  <si>
    <t>Suazilândia</t>
  </si>
  <si>
    <t>Monserrate</t>
  </si>
  <si>
    <t>UM</t>
  </si>
  <si>
    <t>CL</t>
  </si>
  <si>
    <t>Chile</t>
  </si>
  <si>
    <t>ZW</t>
  </si>
  <si>
    <t>Tipologia de Investimento</t>
  </si>
  <si>
    <t>A criação de um novo estabelecimento</t>
  </si>
  <si>
    <t>50500</t>
  </si>
  <si>
    <t>51</t>
  </si>
  <si>
    <t>Com. p/grosso e ag. do com., exc. veículos aut. e motociclos</t>
  </si>
  <si>
    <t>511</t>
  </si>
  <si>
    <t>Agentes do comércio p/ grosso</t>
  </si>
  <si>
    <t>5110</t>
  </si>
  <si>
    <t>5111</t>
  </si>
  <si>
    <t>Ag. com. p/grosso mp agrícolas e têxteis, animais vivos,...</t>
  </si>
  <si>
    <t>51110</t>
  </si>
  <si>
    <t>5112</t>
  </si>
  <si>
    <t>Ag.com.p/grosso combust.,minérios,metais e prod.quím.p/ ind.</t>
  </si>
  <si>
    <t>51120</t>
  </si>
  <si>
    <t>5113</t>
  </si>
  <si>
    <t>Agentes do com. p/ grosso madeira e materiais de construção</t>
  </si>
  <si>
    <t>51130</t>
  </si>
  <si>
    <t>5114</t>
  </si>
  <si>
    <t>Ag. com. p/grosso máq.,equip. industrial,embarc. e aeronaves</t>
  </si>
  <si>
    <t>51140</t>
  </si>
  <si>
    <t>5115</t>
  </si>
  <si>
    <t>Ag. com. p/grosso de mob., art. p/ uso doméstico e ferragens</t>
  </si>
  <si>
    <t>51150</t>
  </si>
  <si>
    <t>5116</t>
  </si>
  <si>
    <t>Ag. com. p/grosso de têxteis,vestuário, calçado e art. couro</t>
  </si>
  <si>
    <t>51160</t>
  </si>
  <si>
    <t>5117</t>
  </si>
  <si>
    <t>Agentes com. p/ grosso de prod.alimentares, bebidas e tabaco</t>
  </si>
  <si>
    <t>51170</t>
  </si>
  <si>
    <t>5118</t>
  </si>
  <si>
    <t>Agentes especializados do com. p/ grosso de prod., ne</t>
  </si>
  <si>
    <t>51180</t>
  </si>
  <si>
    <t>5119</t>
  </si>
  <si>
    <t>Agentes do comércio p/ grosso misto s/ predominância</t>
  </si>
  <si>
    <t>51190</t>
  </si>
  <si>
    <t>512</t>
  </si>
  <si>
    <t>Comércio p/ grosso de prod. agrícolas brutos e animais vivos</t>
  </si>
  <si>
    <t>5121</t>
  </si>
  <si>
    <t>1.5.Equipamento Social</t>
  </si>
  <si>
    <t xml:space="preserve">  1.6. Equipamento Administrativo</t>
  </si>
  <si>
    <t xml:space="preserve">  1.7. Mobiliário e artigos de conforto ou decoração</t>
  </si>
  <si>
    <t>1.7.Mobiliário e artigos de conforto ou decoração</t>
  </si>
  <si>
    <t xml:space="preserve">  1.8. Material de Carga e Transporte</t>
  </si>
  <si>
    <t xml:space="preserve">       1.8.1. Viaturas Ligeiras e Mistas</t>
  </si>
  <si>
    <t xml:space="preserve">       1.8.2. Outro Material de Carga</t>
  </si>
  <si>
    <t xml:space="preserve">  1.9. Equip. produtivos destinados à utlização dos 
         resíduos</t>
  </si>
  <si>
    <t>1.8.1.Material de Carga e Transporte-Viaturas Ligeiras e Mistas</t>
  </si>
  <si>
    <t>1.8.2.Material de Carga e Transporte-Outro Material de Carga</t>
  </si>
  <si>
    <t>1.9.Equip. produtivos destinados à utlização dos resíduos</t>
  </si>
  <si>
    <t>1.6.Equipamento Administrativo</t>
  </si>
  <si>
    <t>Com.p/grosso louças cerâmica/vidro,papel parede e prod.limp.</t>
  </si>
  <si>
    <t>51441</t>
  </si>
  <si>
    <t>Comércio p/ grosso de louças em cerâmica e em vidro</t>
  </si>
  <si>
    <t>51442</t>
  </si>
  <si>
    <t>Comércio p/ grosso de papéis de parede e de prod. de limpeza</t>
  </si>
  <si>
    <t>5145</t>
  </si>
  <si>
    <t>Comércio p/ grosso de perfumes e de prod. de higiene</t>
  </si>
  <si>
    <t>51450</t>
  </si>
  <si>
    <t>5146</t>
  </si>
  <si>
    <t xml:space="preserve">Comércio a retalho por outros métodos, não efectuado em estabelecimentos, bancas, feiras ou unidades móveis de venda </t>
  </si>
  <si>
    <t>49100</t>
  </si>
  <si>
    <t>Transporte interurbano de passageiros por caminho de ferro</t>
  </si>
  <si>
    <t>49200</t>
  </si>
  <si>
    <t>Transporte de mercadorias por caminho de ferro</t>
  </si>
  <si>
    <t>49310</t>
  </si>
  <si>
    <t>Transportes terrestres, urbanos e suburbanos de passageiros</t>
  </si>
  <si>
    <t>49320</t>
  </si>
  <si>
    <t>49391</t>
  </si>
  <si>
    <t>49392</t>
  </si>
  <si>
    <t>Outros transportes terrestres de passageiros diversos, n.e.</t>
  </si>
  <si>
    <t>49410</t>
  </si>
  <si>
    <t>49420</t>
  </si>
  <si>
    <t>Actividades de mudanças por via rodoviária</t>
  </si>
  <si>
    <t>49500</t>
  </si>
  <si>
    <t>Transporte por oleodutos e gasodutos</t>
  </si>
  <si>
    <t>50101</t>
  </si>
  <si>
    <t>Transportes marítimos não costeiros de passageiros</t>
  </si>
  <si>
    <t>50102</t>
  </si>
  <si>
    <t>Transportes costeiros e locais de passageiros</t>
  </si>
  <si>
    <t xml:space="preserve">Transportes marítimos de mercadorias </t>
  </si>
  <si>
    <t>Transportes de passageiros por vias navegáveis interiores</t>
  </si>
  <si>
    <t>50400</t>
  </si>
  <si>
    <t>Transportes de mercadorias por vias navegáveis interiores</t>
  </si>
  <si>
    <t>51100</t>
  </si>
  <si>
    <t>Transportes aéreos de passageiros</t>
  </si>
  <si>
    <t>51210</t>
  </si>
  <si>
    <t>Incentivo Reembolsável</t>
  </si>
  <si>
    <t>Incentivo Não Reembolsável</t>
  </si>
  <si>
    <t>Reembolso Incentivo</t>
  </si>
  <si>
    <t xml:space="preserve">   Conversão em Prémio</t>
  </si>
  <si>
    <t>Com. p/ grosso de máquinas e outros equipamentos agrícolas</t>
  </si>
  <si>
    <t>51660</t>
  </si>
  <si>
    <t>517</t>
  </si>
  <si>
    <t>Comércio p/ grosso, ne</t>
  </si>
  <si>
    <t>5170</t>
  </si>
  <si>
    <t>51700</t>
  </si>
  <si>
    <t>52</t>
  </si>
  <si>
    <t>Com.a retalho (exc.veículos aut.,moto. e combust.p/veículos)</t>
  </si>
  <si>
    <t>521</t>
  </si>
  <si>
    <t>Comércio a retalho em estabelecimentos não especializados</t>
  </si>
  <si>
    <t>5211</t>
  </si>
  <si>
    <t>7210</t>
  </si>
  <si>
    <t>72100</t>
  </si>
  <si>
    <t>722</t>
  </si>
  <si>
    <t>Consultoria e programação informática</t>
  </si>
  <si>
    <t>7220</t>
  </si>
  <si>
    <t>72200</t>
  </si>
  <si>
    <t>723</t>
  </si>
  <si>
    <t>Processamento de dados</t>
  </si>
  <si>
    <t>7230</t>
  </si>
  <si>
    <t>72300</t>
  </si>
  <si>
    <t>724</t>
  </si>
  <si>
    <t>Actividades de bancos de dados</t>
  </si>
  <si>
    <t>7240</t>
  </si>
  <si>
    <t>72400</t>
  </si>
  <si>
    <t>725</t>
  </si>
  <si>
    <t>Manut. e rep. máq. de escritório, contab. e mat. informático</t>
  </si>
  <si>
    <t>7250</t>
  </si>
  <si>
    <t>72500</t>
  </si>
  <si>
    <t>726</t>
  </si>
  <si>
    <t>40302</t>
  </si>
  <si>
    <t>Produção de gêlo</t>
  </si>
  <si>
    <t>41</t>
  </si>
  <si>
    <t>Captação, tratamento e distribuição de água</t>
  </si>
  <si>
    <t>410</t>
  </si>
  <si>
    <t>4100</t>
  </si>
  <si>
    <t>41000</t>
  </si>
  <si>
    <t>45</t>
  </si>
  <si>
    <t>Construção</t>
  </si>
  <si>
    <t>451</t>
  </si>
  <si>
    <t>Preparação dos locais de construção</t>
  </si>
  <si>
    <t>4511</t>
  </si>
  <si>
    <t>Demolição e terraplenagens</t>
  </si>
  <si>
    <t>45110</t>
  </si>
  <si>
    <t>4512</t>
  </si>
  <si>
    <t>Perfurações e sondagens</t>
  </si>
  <si>
    <t>45120</t>
  </si>
  <si>
    <t>452</t>
  </si>
  <si>
    <t>Construção de edíficios (no todo ou em parte); engª cívil</t>
  </si>
  <si>
    <t>4521</t>
  </si>
  <si>
    <t>Construção geral de edifícios e engenharia civil</t>
  </si>
  <si>
    <t>45211</t>
  </si>
  <si>
    <t>Construção de edifícios</t>
  </si>
  <si>
    <t>45212</t>
  </si>
  <si>
    <t>Construção e engenharia civil</t>
  </si>
  <si>
    <t>4522</t>
  </si>
  <si>
    <t>Construção de coberturas</t>
  </si>
  <si>
    <t>45220</t>
  </si>
  <si>
    <t>4523</t>
  </si>
  <si>
    <t>Construção de estradas, vias férreas, aeroportos e inst.desp</t>
  </si>
  <si>
    <t>45230</t>
  </si>
  <si>
    <t>4524</t>
  </si>
  <si>
    <t>Engenharia hidráulica</t>
  </si>
  <si>
    <t>45240</t>
  </si>
  <si>
    <t>4525</t>
  </si>
  <si>
    <t>Outras obras especializadas de construção</t>
  </si>
  <si>
    <t>45250</t>
  </si>
  <si>
    <t>453</t>
  </si>
  <si>
    <t>Instalações especiais</t>
  </si>
  <si>
    <t>4531</t>
  </si>
  <si>
    <t>Instalação eléctrica</t>
  </si>
  <si>
    <t>45310</t>
  </si>
  <si>
    <t>4532</t>
  </si>
  <si>
    <t>Obras de isolamento</t>
  </si>
  <si>
    <t>45320</t>
  </si>
  <si>
    <t>Comércio a retalho de bebidas, em estabelecimentos especializados</t>
  </si>
  <si>
    <t>47260</t>
  </si>
  <si>
    <t>Comércio a retalho de tabaco, em estabelecimentos especializados</t>
  </si>
  <si>
    <t>47291</t>
  </si>
  <si>
    <t>Comércio a retalho de leite e de derivados, em estabelecimentos especializados</t>
  </si>
  <si>
    <t>47292</t>
  </si>
  <si>
    <t>Comércio a retalho de produtos alimentares, naturais e dietéticos, em estabelecimentos especializados</t>
  </si>
  <si>
    <t>47293</t>
  </si>
  <si>
    <t>Outro comércio a retalho de produtos alimentares, em estabelecimentos especializados, n.e.</t>
  </si>
  <si>
    <t>47300</t>
  </si>
  <si>
    <t>Comércio a retalho de combustível para veículos a motor em estabelecimentos especializados</t>
  </si>
  <si>
    <t>47410</t>
  </si>
  <si>
    <t>Comércio a retalho de computadores, unidades periféricas e programas informáticos, em estabelecimentos especializados</t>
  </si>
  <si>
    <t>47420</t>
  </si>
  <si>
    <t>Comércio a retalho de equipamento de telecomunicações, em estabelecimentos especializados</t>
  </si>
  <si>
    <t>47430</t>
  </si>
  <si>
    <t>Comércio a retalho de equipamento audiovisual, em estabelecimentos especializados</t>
  </si>
  <si>
    <t>47510</t>
  </si>
  <si>
    <t>Comércio a retalho de têxteis, em estabelecimentos especializados</t>
  </si>
  <si>
    <t>47521</t>
  </si>
  <si>
    <t>Comércio a retalho de ferragens e de vidro plano, em estabelecimentos especializados</t>
  </si>
  <si>
    <t>47522</t>
  </si>
  <si>
    <t>Comércio a retalho de tintas, vernizes e produtos similares, em estabelecimentos especializados</t>
  </si>
  <si>
    <t>47523</t>
  </si>
  <si>
    <t>Comércio a retalho de material de bricolage, equipamento sanitário, ladrilhos e materiais similares, em estabelecimentos especializados</t>
  </si>
  <si>
    <t>47530</t>
  </si>
  <si>
    <t>Comércio a retalho de carpetes, tapetes, cortinados e revestimentos para paredes e pavimentos em estabelecimentos especializados</t>
  </si>
  <si>
    <t>47540</t>
  </si>
  <si>
    <t>Comércio a retalho de electrodomésticos, em estabelecimentos especializados</t>
  </si>
  <si>
    <t>47591</t>
  </si>
  <si>
    <t>Comércio a retalho de mobiliário e artigos de iluminação, em estabelecimentos especializados</t>
  </si>
  <si>
    <t>47592</t>
  </si>
  <si>
    <t>Comércio a retalho de louça, cutelaria e de outros artigos similares para uso doméstico, em estabelecimentos especializados</t>
  </si>
  <si>
    <t>47593</t>
  </si>
  <si>
    <t>Comércio a retalho de outros artigos para o lar, em estabelecimentos especializados</t>
  </si>
  <si>
    <t>47610</t>
  </si>
  <si>
    <t>Comércio a retalho de livros, em estabelecimentos especializados</t>
  </si>
  <si>
    <t>47620</t>
  </si>
  <si>
    <t>Comércio a retalho de artigos de papelaria, jornais e revistas, em estabelecimentos especializados</t>
  </si>
  <si>
    <t>47630</t>
  </si>
  <si>
    <t>Comércio a retalho de discos, CD, DVD, cassetes e similares, em estabelecimentos especializados</t>
  </si>
  <si>
    <t>47640</t>
  </si>
  <si>
    <t>Comércio a retalho de artigos de desporto, de campismo e lazer, em estabelecimentos especializados</t>
  </si>
  <si>
    <t>47650</t>
  </si>
  <si>
    <t>Comércio a retalho de brinquedos e jogos, em estabelecimentos especializados</t>
  </si>
  <si>
    <t>47711</t>
  </si>
  <si>
    <t>Comércio a retalho de vestuário para adultos, em estabelecimentos especializados</t>
  </si>
  <si>
    <t>47712</t>
  </si>
  <si>
    <t>Comércio a retalho de vestuário para bébés e crianças, em estabelecimentos especializados</t>
  </si>
  <si>
    <t>47721</t>
  </si>
  <si>
    <t>Comércio a retalho de calçado, em estabelecimentos especializados</t>
  </si>
  <si>
    <t>47722</t>
  </si>
  <si>
    <t>Comércio a retalho de marroquinaria e artigos de viagem, em estabelecimentos especializados</t>
  </si>
  <si>
    <t>47730</t>
  </si>
  <si>
    <t>c) Contribuição para impulsionar a inovação tecnológica e a investigação científica nacional</t>
  </si>
  <si>
    <r>
      <t>H)</t>
    </r>
    <r>
      <rPr>
        <sz val="11"/>
        <color indexed="10"/>
        <rFont val="Arial"/>
        <family val="2"/>
      </rPr>
      <t xml:space="preserve"> Apresenta condições de viabilidade auto-sustentável a prazo.</t>
    </r>
  </si>
  <si>
    <r>
      <t>J)</t>
    </r>
    <r>
      <rPr>
        <sz val="11"/>
        <color indexed="10"/>
        <rFont val="Arial"/>
        <family val="2"/>
      </rPr>
      <t xml:space="preserve"> Os promotores se comprometam a cumprir as regras de contratação pública e dos normativos </t>
    </r>
  </si>
  <si>
    <t>O promotor declara não ter encerrado a mesma atividade, ou uma atividade semelhante, no Espaço Económico Europeu nos dois anos que antecedem a data de candidatura ou que não tem, à data de candidatura, planos concretos para encerrar essa atividade no prazo máximo de dois anos após a conclusão do projeto a apoiar, conforme previsto na alínea d) do artigo 13.º do Regulamento (UE) n.º 651/2014</t>
  </si>
  <si>
    <t>08111</t>
  </si>
  <si>
    <t>Extracção e preparação de mármore e outras rochas carbonatadas</t>
  </si>
  <si>
    <t>08112</t>
  </si>
  <si>
    <t>Extracção de granito e outras rochas similares</t>
  </si>
  <si>
    <t>08113</t>
  </si>
  <si>
    <t>08114</t>
  </si>
  <si>
    <t>08115</t>
  </si>
  <si>
    <t>08121</t>
  </si>
  <si>
    <t>08122</t>
  </si>
  <si>
    <t>08910</t>
  </si>
  <si>
    <t>Extracção de minerais para a indústria química e para a fabricação de adubos</t>
  </si>
  <si>
    <t>08920</t>
  </si>
  <si>
    <t>Extracção de turfa</t>
  </si>
  <si>
    <t>08931</t>
  </si>
  <si>
    <t>08932</t>
  </si>
  <si>
    <t>08991</t>
  </si>
  <si>
    <t>08992</t>
  </si>
  <si>
    <t>Extracção de outros minerais não metálicos, n.e.</t>
  </si>
  <si>
    <t>09100</t>
  </si>
  <si>
    <t>Actividades dos serviços relacionadas com a extracção de petróleo e gás, excepto a prospecção</t>
  </si>
  <si>
    <t>09900</t>
  </si>
  <si>
    <t>Outras actividades dos serviços relacionadas com as indústrias extrativas</t>
  </si>
  <si>
    <t>10110</t>
  </si>
  <si>
    <t>10120</t>
  </si>
  <si>
    <t>Abate de aves (produção de carne)</t>
  </si>
  <si>
    <t>10130</t>
  </si>
  <si>
    <t>Fabricação de produtos à base de carne</t>
  </si>
  <si>
    <t>10201</t>
  </si>
  <si>
    <t>Preparação de produtos da pesca e da aquicultura</t>
  </si>
  <si>
    <t>10202</t>
  </si>
  <si>
    <t>Congelação de produtos da pesca e da aquicultura</t>
  </si>
  <si>
    <t>10203</t>
  </si>
  <si>
    <t>Conservação de produtos da pesca e da aquacultura em azeite e outros óleos vegetais e outros molhos</t>
  </si>
  <si>
    <t>10204</t>
  </si>
  <si>
    <t>Salga, secagem e outras actividades de transformação de produtos da pesca e aquicultura</t>
  </si>
  <si>
    <t>10310</t>
  </si>
  <si>
    <t>10320</t>
  </si>
  <si>
    <t>Fabricação de sumos de frutos e de produtos hortícolas</t>
  </si>
  <si>
    <t>10391</t>
  </si>
  <si>
    <t>Congelação de frutos e de produtos hortícolas</t>
  </si>
  <si>
    <t>10392</t>
  </si>
  <si>
    <t>Secagem e desidratação de frutos e de produtos hortícolas</t>
  </si>
  <si>
    <t>10393</t>
  </si>
  <si>
    <t>10394</t>
  </si>
  <si>
    <t>Descasque e transformação de frutos de casca rija comestíveis</t>
  </si>
  <si>
    <t>10395</t>
  </si>
  <si>
    <t>Preparação e conservação de frutos e de produtos hortícolas por processos, n.e.</t>
  </si>
  <si>
    <t>10411</t>
  </si>
  <si>
    <t>10412</t>
  </si>
  <si>
    <t>10413</t>
  </si>
  <si>
    <t>10414</t>
  </si>
  <si>
    <t>10420</t>
  </si>
  <si>
    <t>10510</t>
  </si>
  <si>
    <t>10520</t>
  </si>
  <si>
    <t>10611</t>
  </si>
  <si>
    <t>10612</t>
  </si>
  <si>
    <t>Descasque, branqueamento e outros tratamentos do arroz</t>
  </si>
  <si>
    <t>10613</t>
  </si>
  <si>
    <t xml:space="preserve">A c) Outras Construções e Obras de Adaptação e Remodelação </t>
  </si>
  <si>
    <t xml:space="preserve">A d) Aquisição de Equipamentos Sociais </t>
  </si>
  <si>
    <t xml:space="preserve">A e) Aquisição de Máquinas e Equipamentos </t>
  </si>
  <si>
    <t xml:space="preserve">A f) Aquisição e Registo de Patentes e Licenças </t>
  </si>
  <si>
    <t xml:space="preserve">A g) Aquisição e Registo de Marcas e Alvarás </t>
  </si>
  <si>
    <t xml:space="preserve">A h) Assistência Técnica </t>
  </si>
  <si>
    <t xml:space="preserve">B a) Estudos de mercado e de estratégias de internacionalização </t>
  </si>
  <si>
    <t>Estabelecimentos de bebidas</t>
  </si>
  <si>
    <t>5540</t>
  </si>
  <si>
    <t>55401</t>
  </si>
  <si>
    <t>Cafés</t>
  </si>
  <si>
    <t>55402</t>
  </si>
  <si>
    <t>3.7.Outro Investimento</t>
  </si>
  <si>
    <t xml:space="preserve">  3.7. Outro Investimento</t>
  </si>
  <si>
    <t xml:space="preserve">Justificação do Efeito Incentivo
</t>
  </si>
  <si>
    <t>Data da candidatura :</t>
  </si>
  <si>
    <t xml:space="preserve">                                                                                                                                                                    adaptado à Região Autonoma da Madeira pelo Decreto Legislativo Regional n.º 24/2016/M </t>
  </si>
  <si>
    <t xml:space="preserve">(Artigo 11º do Anexo ao Decreto-Lei n.º 162/2014, de 31 de Outubro adaptado à Região Autonoma da Madeira </t>
  </si>
  <si>
    <t xml:space="preserve">1. Confirmar a que benefícios fiscais previstos no n.º 1 do artigo 8.º do  CÓDIGO FISCAL </t>
  </si>
  <si>
    <t>DO INVESTIMENTO, se candidata:</t>
  </si>
  <si>
    <r>
      <t xml:space="preserve">Pretende requerer o estatuto de Operador Económico Autorizado (AEO - </t>
    </r>
    <r>
      <rPr>
        <b/>
        <sz val="10"/>
        <color indexed="8"/>
        <rFont val="Arial"/>
        <family val="2"/>
      </rPr>
      <t xml:space="preserve">Authorised Economic </t>
    </r>
  </si>
  <si>
    <t>Operator) para simplificações aduaneiras, previsto nos artigos 14.ºA a 14.ºX das Disposições</t>
  </si>
  <si>
    <t>3111</t>
  </si>
  <si>
    <t>E - BENEFÍCIOS FISCAIS A QUEM SE CANDIDATA</t>
  </si>
  <si>
    <t xml:space="preserve">E - BENEFÍCIOS FISCAIS A QUEM SE CANDIDATA </t>
  </si>
  <si>
    <t>MÉRITO DO PROJETO</t>
  </si>
  <si>
    <t>PAÍS</t>
  </si>
  <si>
    <t>AVISO DE PROTEÇÃO DE DADOS PESSOAIS</t>
  </si>
  <si>
    <r>
      <rPr>
        <b/>
        <sz val="10"/>
        <rFont val="Arial"/>
        <family val="2"/>
      </rPr>
      <t>Fundamento:</t>
    </r>
    <r>
      <rPr>
        <sz val="10"/>
        <rFont val="Arial"/>
        <family val="2"/>
      </rPr>
      <t> Interesse público.</t>
    </r>
  </si>
  <si>
    <r>
      <rPr>
        <b/>
        <sz val="10"/>
        <rFont val="Arial"/>
        <family val="2"/>
      </rPr>
      <t>Responsável pelo tratamento:</t>
    </r>
    <r>
      <rPr>
        <sz val="10"/>
        <rFont val="Arial"/>
        <family val="2"/>
      </rPr>
      <t> IDE, IP-RAM.</t>
    </r>
  </si>
  <si>
    <r>
      <rPr>
        <b/>
        <sz val="10"/>
        <rFont val="Arial"/>
        <family val="2"/>
      </rPr>
      <t>Informações Gerais: </t>
    </r>
    <r>
      <rPr>
        <sz val="10"/>
        <rFont val="Arial"/>
        <family val="2"/>
      </rPr>
      <t>No decurso do preenchimento deste formulário, poderão ser obtidos dados pessoais.</t>
    </r>
  </si>
  <si>
    <r>
      <rPr>
        <b/>
        <sz val="10"/>
        <rFont val="Arial"/>
        <family val="2"/>
      </rPr>
      <t>Finalidade: </t>
    </r>
    <r>
      <rPr>
        <sz val="10"/>
        <rFont val="Arial"/>
        <family val="2"/>
      </rPr>
      <t xml:space="preserve">Regime contratual </t>
    </r>
  </si>
  <si>
    <r>
      <rPr>
        <b/>
        <sz val="10"/>
        <rFont val="Arial"/>
        <family val="2"/>
      </rPr>
      <t>Prazo de Conservação:</t>
    </r>
    <r>
      <rPr>
        <sz val="10"/>
        <rFont val="Arial"/>
        <family val="2"/>
      </rPr>
      <t> 10 anos.</t>
    </r>
  </si>
  <si>
    <r>
      <rPr>
        <b/>
        <sz val="10"/>
        <rFont val="Arial"/>
        <family val="2"/>
      </rPr>
      <t>Dados pessoais solicitados na candidatura:</t>
    </r>
    <r>
      <rPr>
        <sz val="10"/>
        <rFont val="Arial"/>
        <family val="2"/>
      </rPr>
      <t> Dados de Identificação Genérica</t>
    </r>
  </si>
  <si>
    <t>Encarregado de Proteção de Dados e Autoridade de Controlo</t>
  </si>
  <si>
    <t>Nos termos do artigo 37.º, n.º 1, alínea a), n.º 3 e n.º 5, do RGPD o Governo Regional da Madeira criou uma unidade de missão, o Gabinete para a Conformidade e Proteção de Dados (GCPD), através da Resolução do Conselho de Governo n.º 72/2020, de 21 de fevereiro, de 2020. Poderá contactar o GCPD, no que respeita às questões relacionadas com o tratamento dos seus dados pessoais através dos seguintes contactos:</t>
  </si>
  <si>
    <t>Gabinete para a Conformidade Digital e Proteção de Dados</t>
  </si>
  <si>
    <t>Palácio do Governo Regional - Avenida Zarco</t>
  </si>
  <si>
    <t>9004-527 FUNCHAL</t>
  </si>
  <si>
    <t>Telefone: (351) 291 145 175</t>
  </si>
  <si>
    <t>Endereço de email: gcpd@madeira.gov.pt</t>
  </si>
  <si>
    <t>O titular dos dados tem direito de apresentar reclamação a uma autoridade de controlo competente, que em Portugal é a Comissão Nacional de Proteção de Dados (CNPD)</t>
  </si>
  <si>
    <t>CNPD - Comissão Nacional de Proteção de Dados</t>
  </si>
  <si>
    <t>Av. D. Carlos I, 134, 1º</t>
  </si>
  <si>
    <t>1200-651 Lisboa</t>
  </si>
  <si>
    <t>T (+351) 213 928 400</t>
  </si>
  <si>
    <t>F (+351) 213 976 832</t>
  </si>
  <si>
    <t>Endereço de email: geral@cnpd.pt</t>
  </si>
  <si>
    <t>(Decreto-Lei N.º162/2014 de 31 de Outubro adaptado à Região Autonoma da Madeira pelo Decreto Legislativo Regional n.º 24/2016/M de 28 de Junho alterado pelo Decreto Legislativo Regional n.º 26/2018/M de 31 de dezembro e pelo Decreto Legislativo Regional n.º 6/2023/M de 16 de janeiro.)</t>
  </si>
  <si>
    <t xml:space="preserve">Avenida Arriaga, nº 77                                                             Telefone: 291 202170
Edificio Marina Fórum, 4º andar , sala 403                                 ide@madeira.gov.pt    
9000-060 Funchal                                                                    </t>
  </si>
  <si>
    <t xml:space="preserve">                                                                                                                                                                  de 28 de Junho, alterado pelo Decreto Legislativo Regional n.º 26/2018/M de 31 de dezembro</t>
  </si>
  <si>
    <t>e pelo Decreto Legislativo Regional n.º 6/2023/M de 16 de janeiro.</t>
  </si>
  <si>
    <t>pelo DLR n.º 24/2016/M, de 28 de Junho, alterado pelo DLR n.º 26/2018/M de 31 de dezembro e pelo DLR n.º 6/2023/M de 16 de janeiro.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</si>
</sst>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General_)"/>
    <numFmt numFmtId="165" formatCode="#,##0\ &quot;Esc.&quot;"/>
    <numFmt numFmtId="166" formatCode="0.0%"/>
    <numFmt numFmtId="167" formatCode="#,##0\ \ "/>
    <numFmt numFmtId="168" formatCode="0%\ \ \ \ \ "/>
    <numFmt numFmtId="169" formatCode="#,##0.00;\-#,##0.00;"/>
    <numFmt numFmtId="170" formatCode="_ * #,##0.00_)&quot;€&quot;;_ * \(#,##0.00\)&quot;€&quot;;\-;_ @_ "/>
    <numFmt numFmtId="171" formatCode="#,##0.00;;"/>
    <numFmt numFmtId="172" formatCode="000\ 000\ 000"/>
    <numFmt numFmtId="173" formatCode="00\ 000\ 00\ 00"/>
    <numFmt numFmtId="174" formatCode="#,##0;;"/>
    <numFmt numFmtId="175" formatCode="0000\-000"/>
  </numFmts>
  <fonts count="94">
    <font>
      <sz val="10"/>
      <name val="Arial"/>
    </font>
    <font>
      <sz val="10"/>
      <name val="Arial"/>
      <family val="2"/>
    </font>
    <font>
      <sz val="10"/>
      <name val="MS Sans Serif"/>
      <family val="2"/>
    </font>
    <font>
      <sz val="10"/>
      <name val="Times New Roman"/>
      <family val="1"/>
    </font>
    <font>
      <sz val="10"/>
      <name val="Courier"/>
      <family val="3"/>
    </font>
    <font>
      <sz val="8"/>
      <name val="Times New Roman"/>
      <family val="1"/>
    </font>
    <font>
      <b/>
      <sz val="8"/>
      <name val="Arial"/>
      <family val="2"/>
    </font>
    <font>
      <b/>
      <sz val="10"/>
      <name val="Arial"/>
      <family val="2"/>
    </font>
    <font>
      <sz val="10"/>
      <name val="Arial"/>
      <family val="2"/>
    </font>
    <font>
      <sz val="7"/>
      <name val="Arial"/>
      <family val="2"/>
    </font>
    <font>
      <b/>
      <sz val="7"/>
      <name val="Arial"/>
      <family val="2"/>
    </font>
    <font>
      <sz val="8"/>
      <name val="Arial"/>
      <family val="2"/>
    </font>
    <font>
      <b/>
      <sz val="9"/>
      <name val="Arial"/>
      <family val="2"/>
    </font>
    <font>
      <sz val="9"/>
      <name val="Arial"/>
      <family val="2"/>
    </font>
    <font>
      <b/>
      <sz val="8"/>
      <color indexed="81"/>
      <name val="Tahoma"/>
      <family val="2"/>
    </font>
    <font>
      <sz val="11"/>
      <name val="Arial"/>
      <family val="2"/>
    </font>
    <font>
      <sz val="8"/>
      <name val="Tahoma"/>
      <family val="2"/>
    </font>
    <font>
      <b/>
      <sz val="14"/>
      <name val="Arial"/>
      <family val="2"/>
    </font>
    <font>
      <b/>
      <sz val="11"/>
      <name val="Arial"/>
      <family val="2"/>
    </font>
    <font>
      <sz val="12"/>
      <name val="Arial"/>
      <family val="2"/>
    </font>
    <font>
      <u/>
      <sz val="12"/>
      <color indexed="12"/>
      <name val="Arial"/>
      <family val="2"/>
    </font>
    <font>
      <u/>
      <sz val="7.5"/>
      <color indexed="12"/>
      <name val="Times New Roman"/>
      <family val="1"/>
    </font>
    <font>
      <sz val="10"/>
      <color indexed="8"/>
      <name val="Arial"/>
      <family val="2"/>
    </font>
    <font>
      <b/>
      <sz val="10"/>
      <name val="Arial"/>
      <family val="2"/>
    </font>
    <font>
      <sz val="8"/>
      <color indexed="8"/>
      <name val="Arial"/>
      <family val="2"/>
    </font>
    <font>
      <b/>
      <sz val="8"/>
      <color indexed="8"/>
      <name val="Arial"/>
      <family val="2"/>
    </font>
    <font>
      <b/>
      <i/>
      <sz val="11"/>
      <name val="Arial"/>
      <family val="2"/>
    </font>
    <font>
      <b/>
      <sz val="12"/>
      <name val="Arial"/>
      <family val="2"/>
    </font>
    <font>
      <b/>
      <sz val="9"/>
      <color indexed="10"/>
      <name val="Arial"/>
      <family val="2"/>
    </font>
    <font>
      <sz val="9"/>
      <color indexed="10"/>
      <name val="Arial"/>
      <family val="2"/>
    </font>
    <font>
      <sz val="10"/>
      <name val="Flux"/>
    </font>
    <font>
      <sz val="10"/>
      <color indexed="9"/>
      <name val="Arial"/>
      <family val="2"/>
    </font>
    <font>
      <sz val="8.9"/>
      <name val="Arial"/>
      <family val="2"/>
    </font>
    <font>
      <sz val="10"/>
      <color indexed="10"/>
      <name val="Arial"/>
      <family val="2"/>
    </font>
    <font>
      <b/>
      <sz val="10"/>
      <color indexed="12"/>
      <name val="Arial"/>
      <family val="2"/>
    </font>
    <font>
      <sz val="10"/>
      <color indexed="12"/>
      <name val="Arial"/>
      <family val="2"/>
    </font>
    <font>
      <sz val="9"/>
      <color indexed="12"/>
      <name val="Arial"/>
      <family val="2"/>
    </font>
    <font>
      <b/>
      <sz val="9"/>
      <color indexed="12"/>
      <name val="Arial"/>
      <family val="2"/>
    </font>
    <font>
      <b/>
      <sz val="22"/>
      <color indexed="10"/>
      <name val="Arial"/>
      <family val="2"/>
    </font>
    <font>
      <b/>
      <sz val="22"/>
      <color indexed="12"/>
      <name val="Arial"/>
      <family val="2"/>
    </font>
    <font>
      <b/>
      <sz val="24"/>
      <color indexed="12"/>
      <name val="Arial"/>
      <family val="2"/>
    </font>
    <font>
      <sz val="9"/>
      <color indexed="18"/>
      <name val="Arial"/>
      <family val="2"/>
    </font>
    <font>
      <b/>
      <sz val="9"/>
      <color indexed="18"/>
      <name val="Arial"/>
      <family val="2"/>
    </font>
    <font>
      <b/>
      <sz val="8"/>
      <color indexed="9"/>
      <name val="Arial"/>
      <family val="2"/>
    </font>
    <font>
      <sz val="11"/>
      <color indexed="8"/>
      <name val="Arial"/>
      <family val="2"/>
    </font>
    <font>
      <b/>
      <sz val="11"/>
      <color indexed="8"/>
      <name val="Arial"/>
      <family val="2"/>
    </font>
    <font>
      <sz val="8"/>
      <name val="Arial"/>
      <family val="2"/>
    </font>
    <font>
      <b/>
      <sz val="10"/>
      <color indexed="8"/>
      <name val="Arial"/>
      <family val="2"/>
    </font>
    <font>
      <sz val="11"/>
      <name val="Arial"/>
      <family val="2"/>
    </font>
    <font>
      <b/>
      <sz val="15"/>
      <color indexed="62"/>
      <name val="Calibri"/>
      <family val="2"/>
    </font>
    <font>
      <b/>
      <sz val="13"/>
      <color indexed="62"/>
      <name val="Calibri"/>
      <family val="2"/>
    </font>
    <font>
      <b/>
      <sz val="11"/>
      <color indexed="6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10"/>
      <name val="Calibri"/>
      <family val="2"/>
    </font>
    <font>
      <b/>
      <sz val="11"/>
      <color indexed="8"/>
      <name val="Calibri"/>
      <family val="2"/>
    </font>
    <font>
      <b/>
      <sz val="8"/>
      <name val="Tahoma"/>
      <family val="2"/>
    </font>
    <font>
      <sz val="8"/>
      <color indexed="12"/>
      <name val="Tahoma"/>
      <family val="2"/>
    </font>
    <font>
      <vertAlign val="superscript"/>
      <sz val="10"/>
      <name val="Tahoma"/>
      <family val="2"/>
    </font>
    <font>
      <vertAlign val="superscript"/>
      <sz val="10"/>
      <name val="Verdana"/>
      <family val="2"/>
    </font>
    <font>
      <sz val="8"/>
      <name val="Verdana"/>
      <family val="2"/>
    </font>
    <font>
      <vertAlign val="superscript"/>
      <sz val="9"/>
      <name val="Verdana"/>
      <family val="2"/>
    </font>
    <font>
      <vertAlign val="superscript"/>
      <sz val="8"/>
      <name val="Verdana"/>
      <family val="2"/>
    </font>
    <font>
      <b/>
      <sz val="10"/>
      <color indexed="9"/>
      <name val="Arial"/>
      <family val="2"/>
    </font>
    <font>
      <sz val="10"/>
      <color indexed="12"/>
      <name val="Times"/>
    </font>
    <font>
      <i/>
      <sz val="10"/>
      <name val="Arial"/>
      <family val="2"/>
    </font>
    <font>
      <sz val="12"/>
      <name val="Garamond"/>
      <family val="1"/>
    </font>
    <font>
      <i/>
      <sz val="8"/>
      <name val="Tahoma"/>
      <family val="2"/>
    </font>
    <font>
      <b/>
      <sz val="10"/>
      <color indexed="10"/>
      <name val="Arial"/>
      <family val="2"/>
    </font>
    <font>
      <sz val="11"/>
      <color indexed="10"/>
      <name val="Arial"/>
      <family val="2"/>
    </font>
    <font>
      <b/>
      <sz val="11"/>
      <color indexed="10"/>
      <name val="Arial"/>
      <family val="2"/>
    </font>
    <font>
      <b/>
      <sz val="9"/>
      <name val="Tahoma"/>
      <family val="2"/>
    </font>
    <font>
      <b/>
      <sz val="9.5"/>
      <color indexed="8"/>
      <name val="Arial"/>
      <family val="2"/>
    </font>
    <font>
      <b/>
      <sz val="14"/>
      <color indexed="9"/>
      <name val="Arial"/>
      <family val="2"/>
    </font>
    <font>
      <sz val="14"/>
      <color indexed="9"/>
      <name val="Arial"/>
      <family val="2"/>
    </font>
    <font>
      <sz val="8"/>
      <color indexed="10"/>
      <name val="Arial"/>
      <family val="2"/>
    </font>
    <font>
      <b/>
      <sz val="8"/>
      <color indexed="9"/>
      <name val="Verdana"/>
      <family val="2"/>
    </font>
    <font>
      <sz val="9"/>
      <color indexed="49"/>
      <name val="Arial"/>
      <family val="2"/>
    </font>
    <font>
      <sz val="22"/>
      <color indexed="9"/>
      <name val="Arial"/>
      <family val="2"/>
    </font>
    <font>
      <b/>
      <u/>
      <sz val="7.5"/>
      <color indexed="12"/>
      <name val="Times New Roman"/>
      <family val="1"/>
    </font>
    <font>
      <b/>
      <sz val="8"/>
      <color indexed="12"/>
      <name val="Arial"/>
      <family val="2"/>
    </font>
    <font>
      <b/>
      <u/>
      <sz val="7.5"/>
      <color indexed="12"/>
      <name val="Times New Roman"/>
      <family val="1"/>
    </font>
    <font>
      <sz val="8"/>
      <color indexed="9"/>
      <name val="Arial"/>
      <family val="2"/>
    </font>
    <font>
      <sz val="7"/>
      <color indexed="9"/>
      <name val="Arial"/>
      <family val="2"/>
    </font>
    <font>
      <sz val="9.5"/>
      <color indexed="8"/>
      <name val="EUAlbertina"/>
    </font>
    <font>
      <sz val="9.5"/>
      <color indexed="8"/>
      <name val="Arial"/>
      <family val="2"/>
    </font>
    <font>
      <i/>
      <sz val="8"/>
      <name val="Arial"/>
      <family val="2"/>
    </font>
    <font>
      <b/>
      <sz val="22"/>
      <color indexed="9"/>
      <name val="Arial"/>
      <family val="2"/>
    </font>
    <font>
      <sz val="22"/>
      <color theme="0"/>
      <name val="Arial"/>
      <family val="2"/>
    </font>
    <font>
      <sz val="10"/>
      <color theme="0"/>
      <name val="Arial"/>
      <family val="2"/>
    </font>
    <font>
      <b/>
      <sz val="10"/>
      <color theme="1"/>
      <name val="Arial"/>
      <family val="2"/>
    </font>
    <font>
      <sz val="14"/>
      <color theme="0"/>
      <name val="Arial"/>
      <family val="2"/>
    </font>
  </fonts>
  <fills count="21">
    <fill>
      <patternFill patternType="none"/>
    </fill>
    <fill>
      <patternFill patternType="gray125"/>
    </fill>
    <fill>
      <patternFill patternType="solid">
        <fgColor indexed="47"/>
      </patternFill>
    </fill>
    <fill>
      <patternFill patternType="solid">
        <fgColor indexed="26"/>
      </patternFill>
    </fill>
    <fill>
      <patternFill patternType="solid">
        <fgColor indexed="42"/>
      </patternFill>
    </fill>
    <fill>
      <patternFill patternType="solid">
        <fgColor indexed="45"/>
      </patternFill>
    </fill>
    <fill>
      <patternFill patternType="solid">
        <fgColor indexed="12"/>
        <bgColor indexed="64"/>
      </patternFill>
    </fill>
    <fill>
      <patternFill patternType="solid">
        <fgColor indexed="22"/>
        <bgColor indexed="64"/>
      </patternFill>
    </fill>
    <fill>
      <patternFill patternType="solid">
        <fgColor indexed="26"/>
        <bgColor indexed="64"/>
      </patternFill>
    </fill>
    <fill>
      <patternFill patternType="solid">
        <fgColor indexed="26"/>
        <bgColor indexed="41"/>
      </patternFill>
    </fill>
    <fill>
      <patternFill patternType="solid">
        <fgColor indexed="22"/>
        <bgColor indexed="9"/>
      </patternFill>
    </fill>
    <fill>
      <patternFill patternType="solid">
        <fgColor indexed="22"/>
        <bgColor indexed="41"/>
      </patternFill>
    </fill>
    <fill>
      <patternFill patternType="solid">
        <fgColor indexed="43"/>
        <bgColor indexed="64"/>
      </patternFill>
    </fill>
    <fill>
      <patternFill patternType="solid">
        <fgColor indexed="43"/>
        <bgColor indexed="41"/>
      </patternFill>
    </fill>
    <fill>
      <patternFill patternType="solid">
        <fgColor indexed="55"/>
        <bgColor indexed="64"/>
      </patternFill>
    </fill>
    <fill>
      <patternFill patternType="solid">
        <fgColor indexed="13"/>
        <bgColor indexed="64"/>
      </patternFill>
    </fill>
    <fill>
      <patternFill patternType="solid">
        <fgColor indexed="44"/>
        <bgColor indexed="64"/>
      </patternFill>
    </fill>
    <fill>
      <patternFill patternType="solid">
        <fgColor indexed="23"/>
        <bgColor indexed="64"/>
      </patternFill>
    </fill>
    <fill>
      <patternFill patternType="solid">
        <fgColor indexed="41"/>
        <bgColor indexed="64"/>
      </patternFill>
    </fill>
    <fill>
      <patternFill patternType="solid">
        <fgColor indexed="9"/>
        <bgColor indexed="64"/>
      </patternFill>
    </fill>
    <fill>
      <patternFill patternType="solid">
        <fgColor indexed="56"/>
        <bgColor indexed="64"/>
      </patternFill>
    </fill>
  </fills>
  <borders count="148">
    <border>
      <left/>
      <right/>
      <top/>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3"/>
      </bottom>
      <diagonal/>
    </border>
    <border>
      <left style="medium">
        <color indexed="63"/>
      </left>
      <right style="medium">
        <color indexed="63"/>
      </right>
      <top style="medium">
        <color indexed="63"/>
      </top>
      <bottom style="medium">
        <color indexed="63"/>
      </bottom>
      <diagonal/>
    </border>
    <border>
      <left/>
      <right/>
      <top/>
      <bottom style="medium">
        <color indexed="64"/>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55"/>
      </top>
      <bottom/>
      <diagonal/>
    </border>
    <border>
      <left style="thin">
        <color indexed="55"/>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55"/>
      </right>
      <top style="thin">
        <color indexed="64"/>
      </top>
      <bottom style="thin">
        <color indexed="64"/>
      </bottom>
      <diagonal/>
    </border>
    <border>
      <left style="thin">
        <color indexed="55"/>
      </left>
      <right style="thin">
        <color indexed="64"/>
      </right>
      <top style="thin">
        <color indexed="64"/>
      </top>
      <bottom style="thin">
        <color indexed="64"/>
      </bottom>
      <diagonal/>
    </border>
    <border>
      <left style="thin">
        <color indexed="55"/>
      </left>
      <right style="thin">
        <color indexed="55"/>
      </right>
      <top style="thin">
        <color indexed="64"/>
      </top>
      <bottom/>
      <diagonal/>
    </border>
    <border>
      <left style="thin">
        <color indexed="55"/>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64"/>
      </right>
      <top/>
      <bottom style="thin">
        <color indexed="55"/>
      </bottom>
      <diagonal/>
    </border>
    <border>
      <left/>
      <right style="thin">
        <color indexed="55"/>
      </right>
      <top/>
      <bottom style="thin">
        <color indexed="55"/>
      </bottom>
      <diagonal/>
    </border>
    <border>
      <left/>
      <right style="thin">
        <color indexed="55"/>
      </right>
      <top style="thin">
        <color indexed="55"/>
      </top>
      <bottom style="thin">
        <color indexed="55"/>
      </bottom>
      <diagonal/>
    </border>
    <border>
      <left/>
      <right style="thin">
        <color indexed="55"/>
      </right>
      <top style="thin">
        <color indexed="55"/>
      </top>
      <bottom/>
      <diagonal/>
    </border>
    <border>
      <left style="thin">
        <color indexed="55"/>
      </left>
      <right style="thin">
        <color indexed="55"/>
      </right>
      <top style="thin">
        <color indexed="55"/>
      </top>
      <bottom/>
      <diagonal/>
    </border>
    <border>
      <left style="thin">
        <color indexed="55"/>
      </left>
      <right style="thin">
        <color indexed="64"/>
      </right>
      <top style="thin">
        <color indexed="55"/>
      </top>
      <bottom/>
      <diagonal/>
    </border>
    <border>
      <left/>
      <right style="thin">
        <color indexed="55"/>
      </right>
      <top/>
      <bottom/>
      <diagonal/>
    </border>
    <border>
      <left style="thin">
        <color indexed="55"/>
      </left>
      <right style="thin">
        <color indexed="55"/>
      </right>
      <top/>
      <bottom/>
      <diagonal/>
    </border>
    <border>
      <left style="thin">
        <color indexed="55"/>
      </left>
      <right style="thin">
        <color indexed="64"/>
      </right>
      <top/>
      <bottom/>
      <diagonal/>
    </border>
    <border>
      <left/>
      <right style="thin">
        <color indexed="55"/>
      </right>
      <top/>
      <bottom style="thin">
        <color indexed="64"/>
      </bottom>
      <diagonal/>
    </border>
    <border>
      <left style="thin">
        <color indexed="55"/>
      </left>
      <right style="thin">
        <color indexed="55"/>
      </right>
      <top/>
      <bottom style="thin">
        <color indexed="64"/>
      </bottom>
      <diagonal/>
    </border>
    <border>
      <left style="thin">
        <color indexed="55"/>
      </left>
      <right style="thin">
        <color indexed="64"/>
      </right>
      <top/>
      <bottom style="thin">
        <color indexed="64"/>
      </bottom>
      <diagonal/>
    </border>
    <border>
      <left/>
      <right style="thin">
        <color indexed="55"/>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55"/>
      </right>
      <top style="thin">
        <color indexed="64"/>
      </top>
      <bottom style="thin">
        <color indexed="64"/>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55"/>
      </top>
      <bottom style="thin">
        <color indexed="64"/>
      </bottom>
      <diagonal/>
    </border>
    <border>
      <left style="thin">
        <color indexed="64"/>
      </left>
      <right style="thin">
        <color indexed="55"/>
      </right>
      <top style="thin">
        <color indexed="55"/>
      </top>
      <bottom/>
      <diagonal/>
    </border>
    <border>
      <left style="thin">
        <color indexed="64"/>
      </left>
      <right style="thin">
        <color indexed="55"/>
      </right>
      <top style="thin">
        <color indexed="64"/>
      </top>
      <bottom style="thin">
        <color indexed="64"/>
      </bottom>
      <diagonal/>
    </border>
    <border>
      <left style="thin">
        <color indexed="64"/>
      </left>
      <right style="thin">
        <color indexed="22"/>
      </right>
      <top style="thin">
        <color indexed="64"/>
      </top>
      <bottom/>
      <diagonal/>
    </border>
    <border>
      <left style="thin">
        <color indexed="22"/>
      </left>
      <right style="thin">
        <color indexed="22"/>
      </right>
      <top style="thin">
        <color indexed="64"/>
      </top>
      <bottom/>
      <diagonal/>
    </border>
    <border>
      <left style="thin">
        <color indexed="64"/>
      </left>
      <right style="thin">
        <color indexed="22"/>
      </right>
      <top style="thin">
        <color indexed="55"/>
      </top>
      <bottom style="thin">
        <color indexed="64"/>
      </bottom>
      <diagonal/>
    </border>
    <border>
      <left style="thin">
        <color indexed="22"/>
      </left>
      <right style="thin">
        <color indexed="22"/>
      </right>
      <top style="thin">
        <color indexed="55"/>
      </top>
      <bottom style="thin">
        <color indexed="64"/>
      </bottom>
      <diagonal/>
    </border>
    <border>
      <left style="thin">
        <color indexed="22"/>
      </left>
      <right style="thin">
        <color indexed="64"/>
      </right>
      <top style="thin">
        <color indexed="64"/>
      </top>
      <bottom/>
      <diagonal/>
    </border>
    <border>
      <left style="thin">
        <color indexed="22"/>
      </left>
      <right style="thin">
        <color indexed="64"/>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55"/>
      </left>
      <right style="thin">
        <color indexed="22"/>
      </right>
      <top style="thin">
        <color indexed="64"/>
      </top>
      <bottom style="thin">
        <color indexed="55"/>
      </bottom>
      <diagonal/>
    </border>
    <border>
      <left style="thin">
        <color indexed="55"/>
      </left>
      <right style="thin">
        <color indexed="22"/>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right style="thin">
        <color indexed="55"/>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style="thin">
        <color indexed="55"/>
      </left>
      <right style="thin">
        <color indexed="64"/>
      </right>
      <top style="thin">
        <color indexed="64"/>
      </top>
      <bottom style="thin">
        <color indexed="55"/>
      </bottom>
      <diagonal/>
    </border>
    <border>
      <left style="thin">
        <color indexed="64"/>
      </left>
      <right style="thin">
        <color indexed="55"/>
      </right>
      <top/>
      <bottom style="thin">
        <color indexed="55"/>
      </bottom>
      <diagonal/>
    </border>
    <border>
      <left style="thin">
        <color indexed="64"/>
      </left>
      <right style="thin">
        <color indexed="55"/>
      </right>
      <top style="thin">
        <color indexed="55"/>
      </top>
      <bottom style="thin">
        <color indexed="55"/>
      </bottom>
      <diagonal/>
    </border>
    <border>
      <left style="thin">
        <color indexed="64"/>
      </left>
      <right style="thin">
        <color indexed="55"/>
      </right>
      <top style="thin">
        <color indexed="64"/>
      </top>
      <bottom style="thin">
        <color indexed="55"/>
      </bottom>
      <diagonal/>
    </border>
    <border>
      <left/>
      <right style="thin">
        <color indexed="55"/>
      </right>
      <top style="thin">
        <color indexed="55"/>
      </top>
      <bottom style="thin">
        <color indexed="64"/>
      </bottom>
      <diagonal/>
    </border>
    <border>
      <left/>
      <right style="thin">
        <color indexed="64"/>
      </right>
      <top style="thin">
        <color indexed="64"/>
      </top>
      <bottom style="thin">
        <color indexed="55"/>
      </bottom>
      <diagonal/>
    </border>
    <border>
      <left/>
      <right style="thin">
        <color indexed="64"/>
      </right>
      <top/>
      <bottom style="thin">
        <color indexed="55"/>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
      <left style="thin">
        <color indexed="64"/>
      </left>
      <right style="thin">
        <color indexed="23"/>
      </right>
      <top style="thin">
        <color indexed="55"/>
      </top>
      <bottom style="thin">
        <color indexed="64"/>
      </bottom>
      <diagonal/>
    </border>
    <border>
      <left style="thin">
        <color indexed="23"/>
      </left>
      <right style="thin">
        <color indexed="23"/>
      </right>
      <top style="thin">
        <color indexed="55"/>
      </top>
      <bottom style="thin">
        <color indexed="64"/>
      </bottom>
      <diagonal/>
    </border>
    <border>
      <left style="thin">
        <color indexed="23"/>
      </left>
      <right style="thin">
        <color indexed="64"/>
      </right>
      <top style="thin">
        <color indexed="55"/>
      </top>
      <bottom style="thin">
        <color indexed="64"/>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64"/>
      </left>
      <right style="thin">
        <color indexed="64"/>
      </right>
      <top style="thin">
        <color indexed="64"/>
      </top>
      <bottom style="thin">
        <color indexed="23"/>
      </bottom>
      <diagonal/>
    </border>
    <border>
      <left style="thin">
        <color indexed="64"/>
      </left>
      <right style="thin">
        <color indexed="64"/>
      </right>
      <top/>
      <bottom style="thin">
        <color indexed="23"/>
      </bottom>
      <diagonal/>
    </border>
    <border>
      <left/>
      <right style="thin">
        <color indexed="64"/>
      </right>
      <top style="thin">
        <color indexed="55"/>
      </top>
      <bottom style="thin">
        <color indexed="55"/>
      </bottom>
      <diagonal/>
    </border>
    <border>
      <left style="thin">
        <color indexed="55"/>
      </left>
      <right style="thin">
        <color indexed="23"/>
      </right>
      <top style="thin">
        <color indexed="64"/>
      </top>
      <bottom style="thin">
        <color indexed="23"/>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55"/>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55"/>
      </left>
      <right style="thin">
        <color indexed="23"/>
      </right>
      <top style="thin">
        <color indexed="23"/>
      </top>
      <bottom style="thin">
        <color indexed="64"/>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style="thin">
        <color indexed="64"/>
      </left>
      <right style="thin">
        <color indexed="64"/>
      </right>
      <top/>
      <bottom style="thin">
        <color indexed="55"/>
      </bottom>
      <diagonal/>
    </border>
    <border>
      <left/>
      <right style="thin">
        <color indexed="22"/>
      </right>
      <top style="thin">
        <color indexed="64"/>
      </top>
      <bottom/>
      <diagonal/>
    </border>
    <border>
      <left/>
      <right style="thin">
        <color indexed="22"/>
      </right>
      <top style="thin">
        <color indexed="55"/>
      </top>
      <bottom style="thin">
        <color indexed="64"/>
      </bottom>
      <diagonal/>
    </border>
    <border>
      <left style="thin">
        <color indexed="64"/>
      </left>
      <right style="thin">
        <color indexed="55"/>
      </right>
      <top style="thin">
        <color indexed="23"/>
      </top>
      <bottom style="thin">
        <color indexed="64"/>
      </bottom>
      <diagonal/>
    </border>
    <border>
      <left style="thin">
        <color indexed="55"/>
      </left>
      <right style="thin">
        <color indexed="55"/>
      </right>
      <top style="thin">
        <color indexed="23"/>
      </top>
      <bottom style="thin">
        <color indexed="64"/>
      </bottom>
      <diagonal/>
    </border>
    <border>
      <left style="thin">
        <color indexed="55"/>
      </left>
      <right style="thin">
        <color indexed="64"/>
      </right>
      <top style="thin">
        <color indexed="23"/>
      </top>
      <bottom style="thin">
        <color indexed="64"/>
      </bottom>
      <diagonal/>
    </border>
    <border>
      <left/>
      <right style="thin">
        <color indexed="64"/>
      </right>
      <top style="thin">
        <color indexed="55"/>
      </top>
      <bottom style="thin">
        <color indexed="64"/>
      </bottom>
      <diagonal/>
    </border>
    <border>
      <left/>
      <right style="thin">
        <color indexed="64"/>
      </right>
      <top style="thin">
        <color indexed="64"/>
      </top>
      <bottom style="thin">
        <color indexed="23"/>
      </bottom>
      <diagonal/>
    </border>
    <border>
      <left style="thin">
        <color indexed="55"/>
      </left>
      <right style="thin">
        <color indexed="23"/>
      </right>
      <top style="thin">
        <color indexed="64"/>
      </top>
      <bottom style="thin">
        <color indexed="64"/>
      </bottom>
      <diagonal/>
    </border>
    <border>
      <left style="thin">
        <color indexed="55"/>
      </left>
      <right style="thin">
        <color indexed="23"/>
      </right>
      <top/>
      <bottom style="thin">
        <color indexed="64"/>
      </bottom>
      <diagonal/>
    </border>
    <border>
      <left style="thin">
        <color indexed="23"/>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64"/>
      </left>
      <right style="thin">
        <color indexed="64"/>
      </right>
      <top style="thin">
        <color indexed="23"/>
      </top>
      <bottom style="thin">
        <color indexed="23"/>
      </bottom>
      <diagonal/>
    </border>
    <border>
      <left style="thin">
        <color indexed="64"/>
      </left>
      <right style="thin">
        <color indexed="64"/>
      </right>
      <top style="thin">
        <color indexed="23"/>
      </top>
      <bottom/>
      <diagonal/>
    </border>
    <border>
      <left style="thin">
        <color indexed="64"/>
      </left>
      <right style="thin">
        <color indexed="64"/>
      </right>
      <top style="thin">
        <color indexed="23"/>
      </top>
      <bottom style="thin">
        <color indexed="64"/>
      </bottom>
      <diagonal/>
    </border>
    <border>
      <left style="thin">
        <color indexed="55"/>
      </left>
      <right style="thin">
        <color indexed="64"/>
      </right>
      <top style="thin">
        <color indexed="64"/>
      </top>
      <bottom style="thin">
        <color indexed="23"/>
      </bottom>
      <diagonal/>
    </border>
    <border>
      <left style="thin">
        <color indexed="64"/>
      </left>
      <right style="thin">
        <color indexed="23"/>
      </right>
      <top style="thin">
        <color indexed="64"/>
      </top>
      <bottom style="thin">
        <color indexed="55"/>
      </bottom>
      <diagonal/>
    </border>
    <border>
      <left style="thin">
        <color indexed="23"/>
      </left>
      <right style="thin">
        <color indexed="23"/>
      </right>
      <top style="thin">
        <color indexed="64"/>
      </top>
      <bottom style="thin">
        <color indexed="55"/>
      </bottom>
      <diagonal/>
    </border>
    <border>
      <left style="thin">
        <color indexed="23"/>
      </left>
      <right style="thin">
        <color indexed="64"/>
      </right>
      <top style="thin">
        <color indexed="64"/>
      </top>
      <bottom style="thin">
        <color indexed="55"/>
      </bottom>
      <diagonal/>
    </border>
    <border>
      <left style="thin">
        <color indexed="23"/>
      </left>
      <right style="thin">
        <color indexed="63"/>
      </right>
      <top style="thin">
        <color indexed="64"/>
      </top>
      <bottom style="thin">
        <color indexed="64"/>
      </bottom>
      <diagonal/>
    </border>
    <border>
      <left style="thin">
        <color indexed="64"/>
      </left>
      <right style="thin">
        <color indexed="64"/>
      </right>
      <top style="thin">
        <color indexed="55"/>
      </top>
      <bottom style="thin">
        <color indexed="23"/>
      </bottom>
      <diagonal/>
    </border>
    <border>
      <left style="thin">
        <color indexed="55"/>
      </left>
      <right style="thin">
        <color indexed="63"/>
      </right>
      <top style="thin">
        <color indexed="64"/>
      </top>
      <bottom style="thin">
        <color indexed="64"/>
      </bottom>
      <diagonal/>
    </border>
    <border>
      <left style="thin">
        <color indexed="23"/>
      </left>
      <right style="thin">
        <color indexed="55"/>
      </right>
      <top style="thin">
        <color indexed="64"/>
      </top>
      <bottom style="thin">
        <color indexed="64"/>
      </bottom>
      <diagonal/>
    </border>
    <border>
      <left style="thin">
        <color indexed="23"/>
      </left>
      <right style="thin">
        <color indexed="55"/>
      </right>
      <top style="thin">
        <color indexed="64"/>
      </top>
      <bottom style="thin">
        <color indexed="55"/>
      </bottom>
      <diagonal/>
    </border>
    <border>
      <left style="thin">
        <color indexed="23"/>
      </left>
      <right style="thin">
        <color indexed="55"/>
      </right>
      <top style="thin">
        <color indexed="55"/>
      </top>
      <bottom style="thin">
        <color indexed="64"/>
      </bottom>
      <diagonal/>
    </border>
    <border>
      <left style="thin">
        <color indexed="64"/>
      </left>
      <right style="thin">
        <color indexed="55"/>
      </right>
      <top style="thin">
        <color indexed="64"/>
      </top>
      <bottom style="thin">
        <color indexed="23"/>
      </bottom>
      <diagonal/>
    </border>
    <border>
      <left/>
      <right style="thin">
        <color indexed="55"/>
      </right>
      <top style="thin">
        <color indexed="64"/>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thin">
        <color indexed="55"/>
      </bottom>
      <diagonal/>
    </border>
    <border>
      <left style="thin">
        <color indexed="64"/>
      </left>
      <right/>
      <top style="thin">
        <color indexed="55"/>
      </top>
      <bottom style="thin">
        <color indexed="55"/>
      </bottom>
      <diagonal/>
    </border>
    <border>
      <left/>
      <right/>
      <top style="thin">
        <color indexed="55"/>
      </top>
      <bottom style="thin">
        <color indexed="55"/>
      </bottom>
      <diagonal/>
    </border>
    <border>
      <left style="thin">
        <color indexed="64"/>
      </left>
      <right/>
      <top style="thin">
        <color indexed="55"/>
      </top>
      <bottom style="thin">
        <color indexed="64"/>
      </bottom>
      <diagonal/>
    </border>
    <border>
      <left/>
      <right/>
      <top style="thin">
        <color indexed="55"/>
      </top>
      <bottom style="thin">
        <color indexed="64"/>
      </bottom>
      <diagonal/>
    </border>
    <border>
      <left/>
      <right/>
      <top style="thin">
        <color indexed="64"/>
      </top>
      <bottom style="thin">
        <color indexed="55"/>
      </bottom>
      <diagonal/>
    </border>
    <border>
      <left style="medium">
        <color indexed="63"/>
      </left>
      <right/>
      <top style="medium">
        <color indexed="63"/>
      </top>
      <bottom style="medium">
        <color indexed="63"/>
      </bottom>
      <diagonal/>
    </border>
    <border>
      <left/>
      <right/>
      <top style="medium">
        <color indexed="63"/>
      </top>
      <bottom style="medium">
        <color indexed="63"/>
      </bottom>
      <diagonal/>
    </border>
    <border>
      <left/>
      <right style="medium">
        <color indexed="63"/>
      </right>
      <top style="medium">
        <color indexed="63"/>
      </top>
      <bottom style="medium">
        <color indexed="63"/>
      </bottom>
      <diagonal/>
    </border>
    <border>
      <left style="thin">
        <color indexed="55"/>
      </left>
      <right/>
      <top style="thin">
        <color indexed="64"/>
      </top>
      <bottom style="thin">
        <color indexed="64"/>
      </bottom>
      <diagonal/>
    </border>
    <border>
      <left/>
      <right/>
      <top/>
      <bottom style="thin">
        <color theme="0"/>
      </bottom>
      <diagonal/>
    </border>
    <border>
      <left style="thin">
        <color theme="0"/>
      </left>
      <right/>
      <top/>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top style="thin">
        <color theme="0"/>
      </top>
      <bottom/>
      <diagonal/>
    </border>
    <border>
      <left/>
      <right/>
      <top style="thin">
        <color theme="0"/>
      </top>
      <bottom/>
      <diagonal/>
    </border>
    <border>
      <left style="medium">
        <color indexed="64"/>
      </left>
      <right/>
      <top/>
      <bottom style="thin">
        <color theme="0"/>
      </bottom>
      <diagonal/>
    </border>
  </borders>
  <cellStyleXfs count="49">
    <xf numFmtId="0" fontId="0" fillId="0" borderId="0"/>
    <xf numFmtId="0" fontId="49" fillId="0" borderId="1" applyNumberFormat="0" applyFill="0" applyAlignment="0" applyProtection="0"/>
    <xf numFmtId="0" fontId="50" fillId="0" borderId="2" applyNumberFormat="0" applyFill="0" applyAlignment="0" applyProtection="0"/>
    <xf numFmtId="0" fontId="51" fillId="0" borderId="3" applyNumberFormat="0" applyFill="0" applyAlignment="0" applyProtection="0"/>
    <xf numFmtId="0" fontId="51" fillId="0" borderId="0" applyNumberFormat="0" applyFill="0" applyBorder="0" applyAlignment="0" applyProtection="0"/>
    <xf numFmtId="0" fontId="52" fillId="0" borderId="5" applyNumberFormat="0" applyFill="0" applyAlignment="0" applyProtection="0"/>
    <xf numFmtId="0" fontId="53" fillId="4" borderId="0" applyNumberFormat="0" applyBorder="0" applyAlignment="0" applyProtection="0"/>
    <xf numFmtId="0" fontId="54" fillId="2" borderId="4" applyNumberFormat="0" applyAlignment="0" applyProtection="0"/>
    <xf numFmtId="170" fontId="1" fillId="0" borderId="0" applyFont="0" applyFill="0" applyBorder="0" applyAlignment="0" applyProtection="0"/>
    <xf numFmtId="170" fontId="8" fillId="0" borderId="0" applyFont="0" applyFill="0" applyBorder="0" applyAlignment="0" applyProtection="0"/>
    <xf numFmtId="0" fontId="21" fillId="0" borderId="0" applyNumberFormat="0" applyFill="0" applyBorder="0" applyAlignment="0" applyProtection="0">
      <alignment vertical="top"/>
      <protection locked="0"/>
    </xf>
    <xf numFmtId="0" fontId="55" fillId="5" borderId="0" applyNumberFormat="0" applyBorder="0" applyAlignment="0" applyProtection="0"/>
    <xf numFmtId="0" fontId="8"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0" fontId="1" fillId="3" borderId="6" applyNumberFormat="0" applyFont="0" applyAlignment="0" applyProtection="0"/>
    <xf numFmtId="9" fontId="1" fillId="0" borderId="0" applyFont="0" applyFill="0" applyBorder="0" applyAlignment="0" applyProtection="0"/>
    <xf numFmtId="0" fontId="56" fillId="0" borderId="0" applyNumberFormat="0" applyFill="0" applyBorder="0" applyAlignment="0" applyProtection="0"/>
    <xf numFmtId="0" fontId="57" fillId="0" borderId="7" applyNumberFormat="0" applyFill="0" applyAlignment="0" applyProtection="0"/>
  </cellStyleXfs>
  <cellXfs count="2061">
    <xf numFmtId="0" fontId="0" fillId="0" borderId="0" xfId="0"/>
    <xf numFmtId="0" fontId="43" fillId="6" borderId="8" xfId="13" applyFont="1" applyFill="1" applyBorder="1" applyAlignment="1">
      <alignment horizontal="left"/>
    </xf>
    <xf numFmtId="0" fontId="43" fillId="6" borderId="9" xfId="13" applyFont="1" applyFill="1" applyBorder="1" applyAlignment="1">
      <alignment horizontal="left"/>
    </xf>
    <xf numFmtId="0" fontId="43" fillId="6" borderId="10" xfId="13" applyFont="1" applyFill="1" applyBorder="1" applyAlignment="1">
      <alignment horizontal="left"/>
    </xf>
    <xf numFmtId="0" fontId="11" fillId="0" borderId="10" xfId="13" applyFont="1" applyBorder="1" applyAlignment="1">
      <alignment horizontal="left"/>
    </xf>
    <xf numFmtId="0" fontId="11" fillId="0" borderId="8" xfId="13" applyFont="1" applyBorder="1" applyAlignment="1">
      <alignment horizontal="left"/>
    </xf>
    <xf numFmtId="0" fontId="11" fillId="0" borderId="9" xfId="13" applyFont="1" applyBorder="1" applyAlignment="1">
      <alignment horizontal="left"/>
    </xf>
    <xf numFmtId="0" fontId="3" fillId="0" borderId="0" xfId="21" applyFont="1"/>
    <xf numFmtId="0" fontId="2" fillId="0" borderId="0" xfId="21"/>
    <xf numFmtId="0" fontId="3" fillId="0" borderId="11" xfId="21" applyFont="1" applyBorder="1"/>
    <xf numFmtId="164" fontId="8" fillId="0" borderId="0" xfId="32" applyFont="1"/>
    <xf numFmtId="164" fontId="8" fillId="0" borderId="12" xfId="32" applyFont="1" applyBorder="1"/>
    <xf numFmtId="164" fontId="7" fillId="0" borderId="0" xfId="32" applyFont="1"/>
    <xf numFmtId="164" fontId="5" fillId="0" borderId="11" xfId="33" applyFont="1" applyBorder="1" applyAlignment="1">
      <alignment horizontal="centerContinuous" wrapText="1"/>
    </xf>
    <xf numFmtId="164" fontId="6" fillId="0" borderId="11" xfId="33" applyFont="1" applyBorder="1" applyAlignment="1">
      <alignment horizontal="centerContinuous" wrapText="1"/>
    </xf>
    <xf numFmtId="164" fontId="7" fillId="7" borderId="13" xfId="34" applyFont="1" applyFill="1" applyBorder="1" applyAlignment="1">
      <alignment horizontal="center"/>
    </xf>
    <xf numFmtId="164" fontId="8" fillId="0" borderId="14" xfId="32" applyFont="1" applyBorder="1"/>
    <xf numFmtId="164" fontId="8" fillId="0" borderId="15" xfId="32" applyFont="1" applyBorder="1"/>
    <xf numFmtId="164" fontId="8" fillId="0" borderId="16" xfId="32" applyFont="1" applyBorder="1"/>
    <xf numFmtId="164" fontId="8" fillId="0" borderId="17" xfId="32" applyFont="1" applyBorder="1"/>
    <xf numFmtId="164" fontId="8" fillId="0" borderId="18" xfId="32" applyFont="1" applyBorder="1"/>
    <xf numFmtId="165" fontId="8" fillId="0" borderId="16" xfId="32" applyNumberFormat="1" applyFont="1" applyBorder="1" applyAlignment="1">
      <alignment horizontal="right"/>
    </xf>
    <xf numFmtId="164" fontId="8" fillId="0" borderId="19" xfId="32" applyFont="1" applyBorder="1"/>
    <xf numFmtId="164" fontId="8" fillId="0" borderId="11" xfId="32" applyFont="1" applyBorder="1"/>
    <xf numFmtId="164" fontId="7" fillId="0" borderId="16" xfId="32" applyFont="1" applyBorder="1" applyAlignment="1">
      <alignment horizontal="center" wrapText="1"/>
    </xf>
    <xf numFmtId="164" fontId="6" fillId="0" borderId="16" xfId="32" applyFont="1" applyBorder="1" applyAlignment="1">
      <alignment horizontal="center"/>
    </xf>
    <xf numFmtId="164" fontId="8" fillId="0" borderId="0" xfId="32" applyFont="1" applyAlignment="1">
      <alignment horizontal="centerContinuous" wrapText="1"/>
    </xf>
    <xf numFmtId="164" fontId="8" fillId="0" borderId="0" xfId="32" applyFont="1" applyAlignment="1">
      <alignment horizontal="right"/>
    </xf>
    <xf numFmtId="164" fontId="7" fillId="0" borderId="16" xfId="33" applyFont="1" applyBorder="1" applyAlignment="1">
      <alignment horizontal="center" wrapText="1"/>
    </xf>
    <xf numFmtId="164" fontId="8" fillId="0" borderId="16" xfId="32" applyFont="1" applyBorder="1" applyAlignment="1">
      <alignment horizontal="centerContinuous" wrapText="1"/>
    </xf>
    <xf numFmtId="164" fontId="6" fillId="0" borderId="16" xfId="34" applyFont="1" applyBorder="1" applyAlignment="1">
      <alignment horizontal="center" wrapText="1"/>
    </xf>
    <xf numFmtId="164" fontId="7" fillId="0" borderId="16" xfId="34" applyFont="1" applyBorder="1" applyAlignment="1">
      <alignment horizontal="center" wrapText="1"/>
    </xf>
    <xf numFmtId="164" fontId="9" fillId="0" borderId="0" xfId="31" applyFont="1" applyAlignment="1">
      <alignment horizontal="center"/>
    </xf>
    <xf numFmtId="164" fontId="9" fillId="0" borderId="0" xfId="31" applyFont="1"/>
    <xf numFmtId="164" fontId="9" fillId="0" borderId="20" xfId="31" applyFont="1" applyBorder="1" applyAlignment="1">
      <alignment horizontal="left"/>
    </xf>
    <xf numFmtId="164" fontId="9" fillId="0" borderId="0" xfId="31" applyFont="1" applyAlignment="1">
      <alignment horizontal="right"/>
    </xf>
    <xf numFmtId="164" fontId="9" fillId="0" borderId="20" xfId="31" applyFont="1" applyBorder="1" applyAlignment="1">
      <alignment horizontal="center"/>
    </xf>
    <xf numFmtId="164" fontId="9" fillId="0" borderId="13" xfId="31" applyFont="1" applyBorder="1" applyAlignment="1">
      <alignment horizontal="center"/>
    </xf>
    <xf numFmtId="164" fontId="10" fillId="0" borderId="13" xfId="31" applyFont="1" applyBorder="1" applyAlignment="1">
      <alignment horizontal="left"/>
    </xf>
    <xf numFmtId="3" fontId="9" fillId="0" borderId="20" xfId="31" applyNumberFormat="1" applyFont="1" applyBorder="1"/>
    <xf numFmtId="3" fontId="9" fillId="0" borderId="21" xfId="31" applyNumberFormat="1" applyFont="1" applyBorder="1"/>
    <xf numFmtId="164" fontId="9" fillId="0" borderId="22" xfId="31" applyFont="1" applyBorder="1" applyAlignment="1">
      <alignment horizontal="center"/>
    </xf>
    <xf numFmtId="164" fontId="9" fillId="0" borderId="22" xfId="31" applyFont="1" applyBorder="1"/>
    <xf numFmtId="164" fontId="9" fillId="0" borderId="19" xfId="31" applyFont="1" applyBorder="1" applyAlignment="1">
      <alignment horizontal="center"/>
    </xf>
    <xf numFmtId="164" fontId="9" fillId="0" borderId="0" xfId="30" applyFont="1"/>
    <xf numFmtId="164" fontId="9" fillId="0" borderId="0" xfId="30" applyFont="1" applyAlignment="1">
      <alignment horizontal="center"/>
    </xf>
    <xf numFmtId="164" fontId="9" fillId="0" borderId="20" xfId="30" applyFont="1" applyBorder="1" applyAlignment="1">
      <alignment horizontal="left"/>
    </xf>
    <xf numFmtId="164" fontId="9" fillId="0" borderId="20" xfId="30" applyFont="1" applyBorder="1" applyAlignment="1">
      <alignment horizontal="center"/>
    </xf>
    <xf numFmtId="164" fontId="9" fillId="0" borderId="13" xfId="30" applyFont="1" applyBorder="1" applyAlignment="1">
      <alignment horizontal="left"/>
    </xf>
    <xf numFmtId="164" fontId="9" fillId="0" borderId="13" xfId="30" applyFont="1" applyBorder="1" applyAlignment="1">
      <alignment horizontal="center"/>
    </xf>
    <xf numFmtId="164" fontId="10" fillId="0" borderId="13" xfId="30" applyFont="1" applyBorder="1" applyAlignment="1">
      <alignment horizontal="left"/>
    </xf>
    <xf numFmtId="164" fontId="6" fillId="0" borderId="13" xfId="30" applyFont="1" applyBorder="1" applyAlignment="1">
      <alignment horizontal="center"/>
    </xf>
    <xf numFmtId="164" fontId="6" fillId="0" borderId="22" xfId="31" applyFont="1" applyBorder="1" applyAlignment="1">
      <alignment horizontal="center"/>
    </xf>
    <xf numFmtId="3" fontId="9" fillId="0" borderId="20" xfId="30" applyNumberFormat="1" applyFont="1" applyBorder="1"/>
    <xf numFmtId="164" fontId="10" fillId="7" borderId="22" xfId="31" applyFont="1" applyFill="1" applyBorder="1" applyAlignment="1">
      <alignment horizontal="center"/>
    </xf>
    <xf numFmtId="164" fontId="10" fillId="7" borderId="20" xfId="31" applyFont="1" applyFill="1" applyBorder="1" applyAlignment="1">
      <alignment horizontal="center"/>
    </xf>
    <xf numFmtId="164" fontId="9" fillId="0" borderId="0" xfId="28" applyFont="1"/>
    <xf numFmtId="164" fontId="9" fillId="0" borderId="22" xfId="28" applyFont="1" applyBorder="1" applyAlignment="1">
      <alignment horizontal="center"/>
    </xf>
    <xf numFmtId="164" fontId="9" fillId="0" borderId="21" xfId="28" applyFont="1" applyBorder="1" applyAlignment="1">
      <alignment horizontal="center"/>
    </xf>
    <xf numFmtId="164" fontId="9" fillId="0" borderId="13" xfId="28" applyFont="1" applyBorder="1" applyAlignment="1">
      <alignment horizontal="center"/>
    </xf>
    <xf numFmtId="164" fontId="9" fillId="0" borderId="20" xfId="28" applyFont="1" applyBorder="1"/>
    <xf numFmtId="164" fontId="9" fillId="0" borderId="20" xfId="28" applyFont="1" applyBorder="1" applyAlignment="1">
      <alignment horizontal="left"/>
    </xf>
    <xf numFmtId="164" fontId="9" fillId="0" borderId="21" xfId="28" applyFont="1" applyBorder="1"/>
    <xf numFmtId="164" fontId="9" fillId="0" borderId="0" xfId="28" applyFont="1" applyAlignment="1">
      <alignment horizontal="center"/>
    </xf>
    <xf numFmtId="164" fontId="9" fillId="0" borderId="0" xfId="28" applyFont="1" applyAlignment="1">
      <alignment horizontal="right"/>
    </xf>
    <xf numFmtId="3" fontId="9" fillId="0" borderId="20" xfId="28" applyNumberFormat="1" applyFont="1" applyBorder="1"/>
    <xf numFmtId="3" fontId="9" fillId="0" borderId="21" xfId="28" applyNumberFormat="1" applyFont="1" applyBorder="1"/>
    <xf numFmtId="3" fontId="9" fillId="0" borderId="22" xfId="28" applyNumberFormat="1" applyFont="1" applyBorder="1"/>
    <xf numFmtId="3" fontId="9" fillId="0" borderId="0" xfId="28" applyNumberFormat="1" applyFont="1" applyAlignment="1">
      <alignment horizontal="center"/>
    </xf>
    <xf numFmtId="164" fontId="10" fillId="8" borderId="14" xfId="28" applyFont="1" applyFill="1" applyBorder="1" applyAlignment="1">
      <alignment horizontal="centerContinuous" wrapText="1"/>
    </xf>
    <xf numFmtId="164" fontId="10" fillId="8" borderId="15" xfId="28" applyFont="1" applyFill="1" applyBorder="1" applyAlignment="1">
      <alignment horizontal="centerContinuous" wrapText="1"/>
    </xf>
    <xf numFmtId="164" fontId="10" fillId="8" borderId="10" xfId="28" applyFont="1" applyFill="1" applyBorder="1" applyAlignment="1">
      <alignment horizontal="centerContinuous" wrapText="1"/>
    </xf>
    <xf numFmtId="164" fontId="10" fillId="8" borderId="8" xfId="28" applyFont="1" applyFill="1" applyBorder="1" applyAlignment="1">
      <alignment horizontal="centerContinuous" wrapText="1"/>
    </xf>
    <xf numFmtId="3" fontId="10" fillId="8" borderId="20" xfId="28" applyNumberFormat="1" applyFont="1" applyFill="1" applyBorder="1"/>
    <xf numFmtId="3" fontId="10" fillId="7" borderId="20" xfId="28" applyNumberFormat="1" applyFont="1" applyFill="1" applyBorder="1"/>
    <xf numFmtId="164" fontId="9" fillId="0" borderId="20" xfId="28" applyFont="1" applyBorder="1" applyAlignment="1">
      <alignment horizontal="left" indent="1"/>
    </xf>
    <xf numFmtId="164" fontId="9" fillId="0" borderId="21" xfId="28" applyFont="1" applyBorder="1" applyAlignment="1">
      <alignment horizontal="left" indent="1"/>
    </xf>
    <xf numFmtId="164" fontId="10" fillId="7" borderId="22" xfId="28" applyFont="1" applyFill="1" applyBorder="1"/>
    <xf numFmtId="164" fontId="10" fillId="7" borderId="10" xfId="28" applyFont="1" applyFill="1" applyBorder="1" applyAlignment="1">
      <alignment horizontal="left"/>
    </xf>
    <xf numFmtId="164" fontId="9" fillId="7" borderId="9" xfId="28" applyFont="1" applyFill="1" applyBorder="1" applyAlignment="1">
      <alignment horizontal="center"/>
    </xf>
    <xf numFmtId="166" fontId="9" fillId="7" borderId="9" xfId="28" applyNumberFormat="1" applyFont="1" applyFill="1" applyBorder="1" applyAlignment="1">
      <alignment horizontal="center"/>
    </xf>
    <xf numFmtId="3" fontId="10" fillId="0" borderId="9" xfId="28" applyNumberFormat="1" applyFont="1" applyBorder="1" applyAlignment="1">
      <alignment horizontal="right"/>
    </xf>
    <xf numFmtId="3" fontId="10" fillId="0" borderId="8" xfId="28" applyNumberFormat="1" applyFont="1" applyBorder="1" applyAlignment="1">
      <alignment horizontal="right"/>
    </xf>
    <xf numFmtId="164" fontId="10" fillId="7" borderId="20" xfId="28" applyFont="1" applyFill="1" applyBorder="1"/>
    <xf numFmtId="164" fontId="9" fillId="0" borderId="14" xfId="28" applyFont="1" applyBorder="1" applyAlignment="1">
      <alignment horizontal="left"/>
    </xf>
    <xf numFmtId="166" fontId="9" fillId="0" borderId="19" xfId="28" applyNumberFormat="1" applyFont="1" applyBorder="1"/>
    <xf numFmtId="166" fontId="9" fillId="0" borderId="15" xfId="28" applyNumberFormat="1" applyFont="1" applyBorder="1"/>
    <xf numFmtId="3" fontId="9" fillId="0" borderId="22" xfId="28" applyNumberFormat="1" applyFont="1" applyBorder="1" applyAlignment="1">
      <alignment horizontal="right"/>
    </xf>
    <xf numFmtId="164" fontId="10" fillId="7" borderId="20" xfId="28" applyFont="1" applyFill="1" applyBorder="1" applyAlignment="1">
      <alignment horizontal="center"/>
    </xf>
    <xf numFmtId="164" fontId="10" fillId="7" borderId="12" xfId="28" applyFont="1" applyFill="1" applyBorder="1" applyAlignment="1">
      <alignment horizontal="left"/>
    </xf>
    <xf numFmtId="166" fontId="9" fillId="7" borderId="0" xfId="28" applyNumberFormat="1" applyFont="1" applyFill="1"/>
    <xf numFmtId="166" fontId="10" fillId="7" borderId="16" xfId="28" applyNumberFormat="1" applyFont="1" applyFill="1" applyBorder="1"/>
    <xf numFmtId="3" fontId="10" fillId="7" borderId="20" xfId="28" applyNumberFormat="1" applyFont="1" applyFill="1" applyBorder="1" applyAlignment="1">
      <alignment horizontal="right"/>
    </xf>
    <xf numFmtId="164" fontId="9" fillId="0" borderId="12" xfId="28" applyFont="1" applyBorder="1" applyAlignment="1">
      <alignment horizontal="left" indent="1"/>
    </xf>
    <xf numFmtId="166" fontId="9" fillId="0" borderId="0" xfId="28" applyNumberFormat="1" applyFont="1"/>
    <xf numFmtId="166" fontId="9" fillId="0" borderId="16" xfId="28" applyNumberFormat="1" applyFont="1" applyBorder="1"/>
    <xf numFmtId="3" fontId="9" fillId="0" borderId="20" xfId="28" applyNumberFormat="1" applyFont="1" applyBorder="1" applyAlignment="1">
      <alignment horizontal="right"/>
    </xf>
    <xf numFmtId="164" fontId="10" fillId="7" borderId="21" xfId="28" applyFont="1" applyFill="1" applyBorder="1"/>
    <xf numFmtId="164" fontId="9" fillId="0" borderId="17" xfId="28" applyFont="1" applyBorder="1" applyAlignment="1">
      <alignment horizontal="left" indent="1"/>
    </xf>
    <xf numFmtId="166" fontId="9" fillId="0" borderId="11" xfId="28" applyNumberFormat="1" applyFont="1" applyBorder="1"/>
    <xf numFmtId="166" fontId="9" fillId="0" borderId="18" xfId="28" applyNumberFormat="1" applyFont="1" applyBorder="1"/>
    <xf numFmtId="3" fontId="9" fillId="0" borderId="21" xfId="28" applyNumberFormat="1" applyFont="1" applyBorder="1" applyAlignment="1">
      <alignment horizontal="right"/>
    </xf>
    <xf numFmtId="164" fontId="10" fillId="0" borderId="0" xfId="28" applyFont="1"/>
    <xf numFmtId="164" fontId="9" fillId="0" borderId="19" xfId="28" applyFont="1" applyBorder="1" applyAlignment="1">
      <alignment horizontal="right"/>
    </xf>
    <xf numFmtId="3" fontId="9" fillId="0" borderId="0" xfId="28" applyNumberFormat="1" applyFont="1"/>
    <xf numFmtId="164" fontId="10" fillId="0" borderId="22" xfId="28" applyFont="1" applyBorder="1" applyAlignment="1">
      <alignment horizontal="center"/>
    </xf>
    <xf numFmtId="164" fontId="13" fillId="0" borderId="0" xfId="26" applyFont="1"/>
    <xf numFmtId="164" fontId="13" fillId="0" borderId="0" xfId="26" applyFont="1" applyAlignment="1">
      <alignment horizontal="center"/>
    </xf>
    <xf numFmtId="164" fontId="12" fillId="0" borderId="13" xfId="26" applyFont="1" applyBorder="1" applyAlignment="1">
      <alignment horizontal="center"/>
    </xf>
    <xf numFmtId="164" fontId="12" fillId="8" borderId="13" xfId="26" applyFont="1" applyFill="1" applyBorder="1" applyAlignment="1">
      <alignment horizontal="center"/>
    </xf>
    <xf numFmtId="164" fontId="12" fillId="7" borderId="20" xfId="26" applyFont="1" applyFill="1" applyBorder="1" applyAlignment="1">
      <alignment horizontal="left"/>
    </xf>
    <xf numFmtId="164" fontId="13" fillId="0" borderId="20" xfId="26" applyFont="1" applyBorder="1"/>
    <xf numFmtId="164" fontId="13" fillId="0" borderId="20" xfId="26" applyFont="1" applyBorder="1" applyAlignment="1">
      <alignment horizontal="left"/>
    </xf>
    <xf numFmtId="164" fontId="13" fillId="0" borderId="0" xfId="26" applyFont="1" applyAlignment="1">
      <alignment horizontal="left"/>
    </xf>
    <xf numFmtId="164" fontId="12" fillId="0" borderId="20" xfId="26" applyFont="1" applyBorder="1" applyAlignment="1">
      <alignment horizontal="left"/>
    </xf>
    <xf numFmtId="164" fontId="6" fillId="0" borderId="0" xfId="26" applyFont="1" applyAlignment="1">
      <alignment horizontal="left"/>
    </xf>
    <xf numFmtId="164" fontId="13" fillId="0" borderId="0" xfId="44" applyFont="1"/>
    <xf numFmtId="164" fontId="12" fillId="0" borderId="10" xfId="44" applyFont="1" applyBorder="1" applyAlignment="1">
      <alignment horizontal="centerContinuous" wrapText="1"/>
    </xf>
    <xf numFmtId="164" fontId="12" fillId="0" borderId="9" xfId="44" applyFont="1" applyBorder="1" applyAlignment="1">
      <alignment horizontal="centerContinuous" wrapText="1"/>
    </xf>
    <xf numFmtId="164" fontId="13" fillId="0" borderId="0" xfId="44" applyFont="1" applyAlignment="1">
      <alignment horizontal="left"/>
    </xf>
    <xf numFmtId="164" fontId="13" fillId="0" borderId="12" xfId="44" applyFont="1" applyBorder="1"/>
    <xf numFmtId="164" fontId="13" fillId="0" borderId="12" xfId="44" applyFont="1" applyBorder="1" applyAlignment="1">
      <alignment horizontal="left"/>
    </xf>
    <xf numFmtId="164" fontId="13" fillId="0" borderId="11" xfId="44" applyFont="1" applyBorder="1" applyAlignment="1">
      <alignment horizontal="left"/>
    </xf>
    <xf numFmtId="164" fontId="12" fillId="7" borderId="21" xfId="44" applyFont="1" applyFill="1" applyBorder="1" applyAlignment="1">
      <alignment horizontal="centerContinuous" wrapText="1"/>
    </xf>
    <xf numFmtId="164" fontId="12" fillId="7" borderId="17" xfId="44" applyFont="1" applyFill="1" applyBorder="1" applyAlignment="1">
      <alignment horizontal="centerContinuous" wrapText="1"/>
    </xf>
    <xf numFmtId="164" fontId="12" fillId="7" borderId="9" xfId="44" applyFont="1" applyFill="1" applyBorder="1" applyAlignment="1">
      <alignment horizontal="centerContinuous" wrapText="1"/>
    </xf>
    <xf numFmtId="164" fontId="13" fillId="0" borderId="0" xfId="25" applyFont="1" applyAlignment="1">
      <alignment horizontal="left"/>
    </xf>
    <xf numFmtId="164" fontId="13" fillId="0" borderId="0" xfId="25" applyFont="1"/>
    <xf numFmtId="164" fontId="13" fillId="0" borderId="0" xfId="25" applyFont="1" applyAlignment="1">
      <alignment horizontal="center"/>
    </xf>
    <xf numFmtId="14" fontId="11" fillId="0" borderId="13" xfId="25" applyNumberFormat="1" applyFont="1" applyBorder="1" applyAlignment="1">
      <alignment horizontal="center"/>
    </xf>
    <xf numFmtId="3" fontId="11" fillId="0" borderId="20" xfId="44" applyNumberFormat="1" applyFont="1" applyBorder="1" applyAlignment="1">
      <alignment horizontal="right"/>
    </xf>
    <xf numFmtId="3" fontId="6" fillId="7" borderId="13" xfId="44" applyNumberFormat="1" applyFont="1" applyFill="1" applyBorder="1" applyAlignment="1">
      <alignment horizontal="right"/>
    </xf>
    <xf numFmtId="3" fontId="6" fillId="7" borderId="21" xfId="44" applyNumberFormat="1" applyFont="1" applyFill="1" applyBorder="1" applyAlignment="1">
      <alignment horizontal="right"/>
    </xf>
    <xf numFmtId="164" fontId="12" fillId="0" borderId="0" xfId="25" applyFont="1" applyAlignment="1">
      <alignment horizontal="center"/>
    </xf>
    <xf numFmtId="164" fontId="13" fillId="0" borderId="20" xfId="25" applyFont="1" applyBorder="1"/>
    <xf numFmtId="164" fontId="13" fillId="0" borderId="20" xfId="25" applyFont="1" applyBorder="1" applyAlignment="1">
      <alignment horizontal="center"/>
    </xf>
    <xf numFmtId="164" fontId="12" fillId="0" borderId="0" xfId="25" applyFont="1" applyAlignment="1">
      <alignment horizontal="left"/>
    </xf>
    <xf numFmtId="3" fontId="13" fillId="0" borderId="0" xfId="25" applyNumberFormat="1" applyFont="1"/>
    <xf numFmtId="164" fontId="12" fillId="0" borderId="0" xfId="25" applyFont="1"/>
    <xf numFmtId="14" fontId="11" fillId="0" borderId="0" xfId="25" applyNumberFormat="1" applyFont="1" applyAlignment="1">
      <alignment horizontal="center"/>
    </xf>
    <xf numFmtId="3" fontId="11" fillId="0" borderId="0" xfId="25" applyNumberFormat="1" applyFont="1"/>
    <xf numFmtId="164" fontId="12" fillId="0" borderId="0" xfId="25" applyFont="1" applyAlignment="1">
      <alignment horizontal="left" indent="2"/>
    </xf>
    <xf numFmtId="164" fontId="6" fillId="0" borderId="0" xfId="25" applyFont="1" applyAlignment="1">
      <alignment horizontal="left"/>
    </xf>
    <xf numFmtId="164" fontId="13" fillId="0" borderId="0" xfId="43" applyFont="1"/>
    <xf numFmtId="164" fontId="12" fillId="0" borderId="13" xfId="43" applyFont="1" applyBorder="1" applyAlignment="1">
      <alignment horizontal="center"/>
    </xf>
    <xf numFmtId="164" fontId="11" fillId="0" borderId="20" xfId="43" applyFont="1" applyBorder="1" applyAlignment="1">
      <alignment horizontal="left"/>
    </xf>
    <xf numFmtId="164" fontId="6" fillId="0" borderId="13" xfId="43" applyFont="1" applyBorder="1" applyAlignment="1">
      <alignment horizontal="center"/>
    </xf>
    <xf numFmtId="164" fontId="8" fillId="0" borderId="0" xfId="41" applyFont="1"/>
    <xf numFmtId="164" fontId="8" fillId="0" borderId="0" xfId="41" applyFont="1" applyAlignment="1">
      <alignment horizontal="center"/>
    </xf>
    <xf numFmtId="164" fontId="8" fillId="0" borderId="13" xfId="41" applyFont="1" applyBorder="1" applyAlignment="1">
      <alignment horizontal="center"/>
    </xf>
    <xf numFmtId="164" fontId="8" fillId="0" borderId="20" xfId="41" applyFont="1" applyBorder="1"/>
    <xf numFmtId="164" fontId="8" fillId="0" borderId="21" xfId="41" applyFont="1" applyBorder="1"/>
    <xf numFmtId="164" fontId="8" fillId="0" borderId="0" xfId="41" applyFont="1" applyAlignment="1">
      <alignment horizontal="left"/>
    </xf>
    <xf numFmtId="164" fontId="7" fillId="0" borderId="22" xfId="41" applyFont="1" applyBorder="1" applyAlignment="1">
      <alignment horizontal="center"/>
    </xf>
    <xf numFmtId="164" fontId="6" fillId="0" borderId="0" xfId="41" applyFont="1" applyAlignment="1">
      <alignment horizontal="left"/>
    </xf>
    <xf numFmtId="164" fontId="7" fillId="0" borderId="21" xfId="41" applyFont="1" applyBorder="1" applyAlignment="1">
      <alignment horizontal="center"/>
    </xf>
    <xf numFmtId="164" fontId="11" fillId="0" borderId="0" xfId="40" applyFont="1"/>
    <xf numFmtId="164" fontId="6" fillId="0" borderId="13" xfId="40" applyFont="1" applyBorder="1" applyAlignment="1">
      <alignment horizontal="center"/>
    </xf>
    <xf numFmtId="164" fontId="6" fillId="7" borderId="20" xfId="40" applyFont="1" applyFill="1" applyBorder="1" applyAlignment="1">
      <alignment horizontal="left"/>
    </xf>
    <xf numFmtId="164" fontId="11" fillId="0" borderId="20" xfId="40" applyFont="1" applyBorder="1"/>
    <xf numFmtId="164" fontId="11" fillId="0" borderId="20" xfId="40" applyFont="1" applyBorder="1" applyAlignment="1">
      <alignment horizontal="left"/>
    </xf>
    <xf numFmtId="164" fontId="6" fillId="7" borderId="22" xfId="40" applyFont="1" applyFill="1" applyBorder="1" applyAlignment="1">
      <alignment horizontal="left"/>
    </xf>
    <xf numFmtId="0" fontId="8" fillId="0" borderId="0" xfId="0" applyFont="1"/>
    <xf numFmtId="0" fontId="13" fillId="0" borderId="0" xfId="22" applyFont="1"/>
    <xf numFmtId="0" fontId="13" fillId="0" borderId="14" xfId="22" applyFont="1" applyBorder="1"/>
    <xf numFmtId="0" fontId="13" fillId="0" borderId="19" xfId="22" applyFont="1" applyBorder="1"/>
    <xf numFmtId="0" fontId="13" fillId="0" borderId="15" xfId="22" applyFont="1" applyBorder="1"/>
    <xf numFmtId="0" fontId="13" fillId="0" borderId="12" xfId="22" applyFont="1" applyBorder="1"/>
    <xf numFmtId="0" fontId="13" fillId="0" borderId="16" xfId="22" applyFont="1" applyBorder="1"/>
    <xf numFmtId="0" fontId="13" fillId="0" borderId="17" xfId="22" applyFont="1" applyBorder="1"/>
    <xf numFmtId="0" fontId="13" fillId="0" borderId="11" xfId="22" applyFont="1" applyBorder="1"/>
    <xf numFmtId="0" fontId="13" fillId="0" borderId="18" xfId="22" applyFont="1" applyBorder="1"/>
    <xf numFmtId="0" fontId="7" fillId="0" borderId="0" xfId="21" applyFont="1"/>
    <xf numFmtId="0" fontId="8" fillId="0" borderId="0" xfId="21" applyFont="1"/>
    <xf numFmtId="0" fontId="8" fillId="0" borderId="23" xfId="21" applyFont="1" applyBorder="1"/>
    <xf numFmtId="0" fontId="3" fillId="0" borderId="16" xfId="21" applyFont="1" applyBorder="1"/>
    <xf numFmtId="0" fontId="2" fillId="0" borderId="11" xfId="21" applyBorder="1"/>
    <xf numFmtId="0" fontId="3" fillId="0" borderId="18" xfId="21" applyFont="1" applyBorder="1"/>
    <xf numFmtId="0" fontId="3" fillId="0" borderId="16" xfId="21" applyFont="1" applyBorder="1" applyAlignment="1">
      <alignment horizontal="centerContinuous"/>
    </xf>
    <xf numFmtId="0" fontId="7" fillId="0" borderId="0" xfId="0" applyFont="1"/>
    <xf numFmtId="0" fontId="8" fillId="0" borderId="0" xfId="19" applyFont="1"/>
    <xf numFmtId="0" fontId="8" fillId="0" borderId="14" xfId="19" applyFont="1" applyBorder="1"/>
    <xf numFmtId="0" fontId="8" fillId="0" borderId="15" xfId="19" applyFont="1" applyBorder="1"/>
    <xf numFmtId="0" fontId="8" fillId="0" borderId="19" xfId="19" applyFont="1" applyBorder="1"/>
    <xf numFmtId="0" fontId="8" fillId="0" borderId="16" xfId="19" applyFont="1" applyBorder="1"/>
    <xf numFmtId="0" fontId="8" fillId="0" borderId="17" xfId="19" applyFont="1" applyBorder="1"/>
    <xf numFmtId="0" fontId="8" fillId="0" borderId="18" xfId="19" applyFont="1" applyBorder="1"/>
    <xf numFmtId="0" fontId="8" fillId="0" borderId="11" xfId="19" applyFont="1" applyBorder="1"/>
    <xf numFmtId="0" fontId="8" fillId="0" borderId="12" xfId="19" applyFont="1" applyBorder="1"/>
    <xf numFmtId="0" fontId="8" fillId="0" borderId="0" xfId="19" quotePrefix="1" applyFont="1" applyAlignment="1">
      <alignment horizontal="right"/>
    </xf>
    <xf numFmtId="0" fontId="13" fillId="0" borderId="20" xfId="19" applyFont="1" applyBorder="1"/>
    <xf numFmtId="0" fontId="8" fillId="0" borderId="12" xfId="19" applyFont="1" applyBorder="1" applyAlignment="1">
      <alignment horizontal="center"/>
    </xf>
    <xf numFmtId="0" fontId="7" fillId="0" borderId="12" xfId="19" applyFont="1" applyBorder="1" applyAlignment="1">
      <alignment horizontal="left" indent="2"/>
    </xf>
    <xf numFmtId="0" fontId="7" fillId="0" borderId="17" xfId="19" applyFont="1" applyBorder="1" applyAlignment="1">
      <alignment horizontal="left" indent="2"/>
    </xf>
    <xf numFmtId="0" fontId="7" fillId="0" borderId="12" xfId="19" applyFont="1" applyBorder="1"/>
    <xf numFmtId="0" fontId="12" fillId="0" borderId="0" xfId="22" applyFont="1"/>
    <xf numFmtId="0" fontId="8" fillId="0" borderId="0" xfId="19" applyFont="1" applyAlignment="1">
      <alignment horizontal="right"/>
    </xf>
    <xf numFmtId="0" fontId="8" fillId="0" borderId="0" xfId="20" applyFont="1" applyAlignment="1">
      <alignment horizontal="right"/>
    </xf>
    <xf numFmtId="0" fontId="12" fillId="0" borderId="12" xfId="22" applyFont="1" applyBorder="1" applyAlignment="1">
      <alignment horizontal="centerContinuous"/>
    </xf>
    <xf numFmtId="0" fontId="13" fillId="0" borderId="0" xfId="22" applyFont="1" applyAlignment="1">
      <alignment horizontal="centerContinuous"/>
    </xf>
    <xf numFmtId="0" fontId="12" fillId="0" borderId="0" xfId="22" applyFont="1" applyAlignment="1">
      <alignment horizontal="centerContinuous"/>
    </xf>
    <xf numFmtId="0" fontId="13" fillId="0" borderId="0" xfId="22" applyFont="1" applyAlignment="1">
      <alignment horizontal="left"/>
    </xf>
    <xf numFmtId="0" fontId="7" fillId="0" borderId="0" xfId="19" applyFont="1"/>
    <xf numFmtId="0" fontId="13" fillId="0" borderId="20" xfId="19" applyFont="1" applyBorder="1" applyAlignment="1">
      <alignment horizontal="centerContinuous"/>
    </xf>
    <xf numFmtId="0" fontId="7" fillId="0" borderId="20" xfId="19" applyFont="1" applyBorder="1"/>
    <xf numFmtId="0" fontId="8" fillId="0" borderId="0" xfId="22" applyFont="1" applyAlignment="1">
      <alignment horizontal="right"/>
    </xf>
    <xf numFmtId="0" fontId="11" fillId="0" borderId="0" xfId="0" applyFont="1"/>
    <xf numFmtId="0" fontId="6" fillId="0" borderId="0" xfId="0" applyFont="1"/>
    <xf numFmtId="164" fontId="8" fillId="0" borderId="0" xfId="30" applyFont="1" applyAlignment="1">
      <alignment horizontal="right"/>
    </xf>
    <xf numFmtId="164" fontId="8" fillId="0" borderId="0" xfId="31" applyFont="1" applyAlignment="1">
      <alignment horizontal="right"/>
    </xf>
    <xf numFmtId="164" fontId="6" fillId="0" borderId="11" xfId="34" applyFont="1" applyBorder="1" applyAlignment="1">
      <alignment horizontal="center" wrapText="1"/>
    </xf>
    <xf numFmtId="0" fontId="8" fillId="0" borderId="0" xfId="0" applyFont="1" applyAlignment="1">
      <alignment horizontal="right"/>
    </xf>
    <xf numFmtId="3" fontId="9" fillId="0" borderId="13" xfId="30" applyNumberFormat="1" applyFont="1" applyBorder="1"/>
    <xf numFmtId="3" fontId="9" fillId="0" borderId="13" xfId="31" applyNumberFormat="1" applyFont="1" applyBorder="1"/>
    <xf numFmtId="164" fontId="7" fillId="0" borderId="0" xfId="41" applyFont="1" applyAlignment="1">
      <alignment horizontal="centerContinuous"/>
    </xf>
    <xf numFmtId="164" fontId="7" fillId="0" borderId="0" xfId="41" applyFont="1"/>
    <xf numFmtId="164" fontId="8" fillId="0" borderId="0" xfId="41" applyFont="1" applyAlignment="1">
      <alignment horizontal="right"/>
    </xf>
    <xf numFmtId="164" fontId="8" fillId="0" borderId="0" xfId="43" applyFont="1" applyAlignment="1">
      <alignment horizontal="right"/>
    </xf>
    <xf numFmtId="164" fontId="6" fillId="7" borderId="20" xfId="43" applyFont="1" applyFill="1" applyBorder="1" applyAlignment="1">
      <alignment horizontal="left"/>
    </xf>
    <xf numFmtId="0" fontId="0" fillId="0" borderId="0" xfId="0" applyAlignment="1">
      <alignment horizontal="right"/>
    </xf>
    <xf numFmtId="3" fontId="6" fillId="0" borderId="20" xfId="44" applyNumberFormat="1" applyFont="1" applyBorder="1" applyAlignment="1">
      <alignment horizontal="right"/>
    </xf>
    <xf numFmtId="3" fontId="6" fillId="0" borderId="22" xfId="44" applyNumberFormat="1" applyFont="1" applyBorder="1" applyAlignment="1">
      <alignment horizontal="right"/>
    </xf>
    <xf numFmtId="164" fontId="12" fillId="0" borderId="0" xfId="44" applyFont="1" applyAlignment="1">
      <alignment horizontal="centerContinuous" wrapText="1"/>
    </xf>
    <xf numFmtId="3" fontId="6" fillId="0" borderId="0" xfId="44" applyNumberFormat="1" applyFont="1" applyAlignment="1">
      <alignment horizontal="right"/>
    </xf>
    <xf numFmtId="164" fontId="12" fillId="7" borderId="12" xfId="44" applyFont="1" applyFill="1" applyBorder="1" applyAlignment="1">
      <alignment horizontal="left"/>
    </xf>
    <xf numFmtId="164" fontId="13" fillId="7" borderId="0" xfId="44" applyFont="1" applyFill="1" applyAlignment="1">
      <alignment horizontal="left"/>
    </xf>
    <xf numFmtId="164" fontId="8" fillId="0" borderId="0" xfId="44" applyFont="1" applyAlignment="1">
      <alignment horizontal="right"/>
    </xf>
    <xf numFmtId="3" fontId="12" fillId="0" borderId="11" xfId="25" applyNumberFormat="1" applyFont="1" applyBorder="1" applyAlignment="1">
      <alignment horizontal="center"/>
    </xf>
    <xf numFmtId="3" fontId="13" fillId="0" borderId="13" xfId="25" applyNumberFormat="1" applyFont="1" applyBorder="1"/>
    <xf numFmtId="3" fontId="11" fillId="0" borderId="13" xfId="25" applyNumberFormat="1" applyFont="1" applyBorder="1"/>
    <xf numFmtId="164" fontId="13" fillId="0" borderId="13" xfId="25" applyFont="1" applyBorder="1"/>
    <xf numFmtId="164" fontId="8" fillId="0" borderId="0" xfId="28" applyFont="1" applyAlignment="1">
      <alignment horizontal="right"/>
    </xf>
    <xf numFmtId="164" fontId="8" fillId="0" borderId="0" xfId="28" applyFont="1"/>
    <xf numFmtId="164" fontId="9" fillId="0" borderId="20" xfId="28" applyFont="1" applyBorder="1" applyAlignment="1">
      <alignment horizontal="center"/>
    </xf>
    <xf numFmtId="164" fontId="10" fillId="8" borderId="0" xfId="31" applyFont="1" applyFill="1" applyAlignment="1">
      <alignment horizontal="right"/>
    </xf>
    <xf numFmtId="164" fontId="7" fillId="0" borderId="0" xfId="28" applyFont="1" applyAlignment="1">
      <alignment horizontal="left"/>
    </xf>
    <xf numFmtId="164" fontId="7" fillId="0" borderId="0" xfId="27" applyFont="1" applyAlignment="1">
      <alignment horizontal="left"/>
    </xf>
    <xf numFmtId="164" fontId="7" fillId="7" borderId="17" xfId="32" applyFont="1" applyFill="1" applyBorder="1" applyAlignment="1">
      <alignment horizontal="centerContinuous"/>
    </xf>
    <xf numFmtId="164" fontId="7" fillId="7" borderId="11" xfId="32" applyFont="1" applyFill="1" applyBorder="1" applyAlignment="1">
      <alignment horizontal="centerContinuous"/>
    </xf>
    <xf numFmtId="164" fontId="7" fillId="7" borderId="22" xfId="32" applyFont="1" applyFill="1" applyBorder="1" applyAlignment="1">
      <alignment horizontal="center" wrapText="1"/>
    </xf>
    <xf numFmtId="164" fontId="7" fillId="7" borderId="21" xfId="32" applyFont="1" applyFill="1" applyBorder="1" applyAlignment="1">
      <alignment horizontal="center"/>
    </xf>
    <xf numFmtId="164" fontId="7" fillId="7" borderId="14" xfId="32" applyFont="1" applyFill="1" applyBorder="1" applyAlignment="1">
      <alignment horizontal="centerContinuous"/>
    </xf>
    <xf numFmtId="164" fontId="7" fillId="7" borderId="15" xfId="32" applyFont="1" applyFill="1" applyBorder="1" applyAlignment="1">
      <alignment horizontal="centerContinuous"/>
    </xf>
    <xf numFmtId="164" fontId="7" fillId="7" borderId="18" xfId="32" applyFont="1" applyFill="1" applyBorder="1" applyAlignment="1">
      <alignment horizontal="centerContinuous"/>
    </xf>
    <xf numFmtId="164" fontId="6" fillId="8" borderId="0" xfId="31" applyFont="1" applyFill="1" applyAlignment="1">
      <alignment horizontal="right"/>
    </xf>
    <xf numFmtId="0" fontId="12" fillId="0" borderId="0" xfId="21" applyFont="1"/>
    <xf numFmtId="164" fontId="7" fillId="7" borderId="10" xfId="32" applyFont="1" applyFill="1" applyBorder="1" applyAlignment="1">
      <alignment horizontal="center"/>
    </xf>
    <xf numFmtId="0" fontId="15" fillId="0" borderId="0" xfId="0" applyFont="1"/>
    <xf numFmtId="0" fontId="18" fillId="0" borderId="0" xfId="0" applyFont="1"/>
    <xf numFmtId="0" fontId="15" fillId="0" borderId="0" xfId="0" applyFont="1" applyAlignment="1">
      <alignment horizontal="left" indent="1"/>
    </xf>
    <xf numFmtId="0" fontId="15" fillId="0" borderId="23" xfId="0" applyFont="1" applyBorder="1"/>
    <xf numFmtId="0" fontId="18" fillId="0" borderId="0" xfId="0" applyFont="1" applyAlignment="1">
      <alignment horizontal="right"/>
    </xf>
    <xf numFmtId="0" fontId="15" fillId="0" borderId="24" xfId="0" applyFont="1" applyBorder="1"/>
    <xf numFmtId="164" fontId="12" fillId="0" borderId="0" xfId="44" applyFont="1" applyAlignment="1">
      <alignment horizontal="center"/>
    </xf>
    <xf numFmtId="164" fontId="12" fillId="0" borderId="0" xfId="25" applyFont="1" applyAlignment="1">
      <alignment horizontal="left" indent="1"/>
    </xf>
    <xf numFmtId="0" fontId="12" fillId="0" borderId="0" xfId="0" applyFont="1"/>
    <xf numFmtId="164" fontId="7" fillId="0" borderId="0" xfId="25" applyFont="1" applyAlignment="1">
      <alignment horizontal="centerContinuous"/>
    </xf>
    <xf numFmtId="164" fontId="13" fillId="0" borderId="0" xfId="25" applyFont="1" applyAlignment="1">
      <alignment horizontal="centerContinuous"/>
    </xf>
    <xf numFmtId="164" fontId="13" fillId="0" borderId="0" xfId="44" applyFont="1" applyAlignment="1">
      <alignment horizontal="centerContinuous"/>
    </xf>
    <xf numFmtId="164" fontId="7" fillId="0" borderId="0" xfId="26" applyFont="1" applyAlignment="1">
      <alignment horizontal="centerContinuous"/>
    </xf>
    <xf numFmtId="164" fontId="11" fillId="0" borderId="20" xfId="26" applyFont="1" applyBorder="1"/>
    <xf numFmtId="164" fontId="6" fillId="8" borderId="20" xfId="26" applyFont="1" applyFill="1" applyBorder="1"/>
    <xf numFmtId="164" fontId="6" fillId="7" borderId="13" xfId="26" applyFont="1" applyFill="1" applyBorder="1"/>
    <xf numFmtId="164" fontId="11" fillId="0" borderId="20" xfId="26" applyFont="1" applyBorder="1" applyAlignment="1">
      <alignment horizontal="center"/>
    </xf>
    <xf numFmtId="164" fontId="7" fillId="0" borderId="13" xfId="26" applyFont="1" applyBorder="1" applyAlignment="1">
      <alignment horizontal="center"/>
    </xf>
    <xf numFmtId="164" fontId="7" fillId="0" borderId="0" xfId="27" applyFont="1"/>
    <xf numFmtId="164" fontId="7" fillId="0" borderId="0" xfId="27" applyFont="1" applyAlignment="1">
      <alignment horizontal="center"/>
    </xf>
    <xf numFmtId="0" fontId="23" fillId="0" borderId="0" xfId="0" applyFont="1" applyAlignment="1">
      <alignment horizontal="centerContinuous"/>
    </xf>
    <xf numFmtId="0" fontId="23" fillId="0" borderId="0" xfId="0" applyFont="1"/>
    <xf numFmtId="0" fontId="12" fillId="9" borderId="13" xfId="0" applyFont="1" applyFill="1" applyBorder="1" applyAlignment="1">
      <alignment horizontal="center" vertical="center"/>
    </xf>
    <xf numFmtId="0" fontId="12" fillId="9" borderId="13" xfId="0" applyFont="1" applyFill="1" applyBorder="1" applyAlignment="1">
      <alignment horizontal="center" vertical="center" wrapText="1"/>
    </xf>
    <xf numFmtId="0" fontId="11" fillId="0" borderId="22" xfId="0" applyFont="1" applyBorder="1" applyAlignment="1">
      <alignment horizontal="center"/>
    </xf>
    <xf numFmtId="0" fontId="11" fillId="0" borderId="20" xfId="0" applyFont="1" applyBorder="1" applyAlignment="1">
      <alignment horizontal="center"/>
    </xf>
    <xf numFmtId="0" fontId="11" fillId="0" borderId="0" xfId="0" applyFont="1" applyAlignment="1">
      <alignment horizontal="center"/>
    </xf>
    <xf numFmtId="0" fontId="11" fillId="0" borderId="13" xfId="0" applyFont="1" applyBorder="1"/>
    <xf numFmtId="0" fontId="11" fillId="0" borderId="13" xfId="0" applyFont="1" applyBorder="1" applyAlignment="1">
      <alignment horizontal="center"/>
    </xf>
    <xf numFmtId="0" fontId="12" fillId="9" borderId="22" xfId="0" applyFont="1" applyFill="1" applyBorder="1" applyAlignment="1">
      <alignment horizontal="center" vertical="center"/>
    </xf>
    <xf numFmtId="0" fontId="11" fillId="0" borderId="9" xfId="0" applyFont="1" applyBorder="1" applyAlignment="1">
      <alignment horizontal="center"/>
    </xf>
    <xf numFmtId="0" fontId="24" fillId="0" borderId="22" xfId="0" applyFont="1" applyBorder="1"/>
    <xf numFmtId="0" fontId="24" fillId="0" borderId="20" xfId="0" applyFont="1" applyBorder="1"/>
    <xf numFmtId="0" fontId="24" fillId="0" borderId="20" xfId="0" applyFont="1" applyBorder="1" applyAlignment="1">
      <alignment horizontal="left"/>
    </xf>
    <xf numFmtId="0" fontId="24" fillId="0" borderId="21" xfId="0" applyFont="1" applyBorder="1"/>
    <xf numFmtId="0" fontId="25" fillId="10" borderId="13" xfId="0" applyFont="1" applyFill="1" applyBorder="1"/>
    <xf numFmtId="0" fontId="25" fillId="7" borderId="13" xfId="0" applyFont="1" applyFill="1" applyBorder="1"/>
    <xf numFmtId="0" fontId="24" fillId="0" borderId="12" xfId="0" applyFont="1" applyBorder="1"/>
    <xf numFmtId="0" fontId="24" fillId="0" borderId="17" xfId="0" applyFont="1" applyBorder="1"/>
    <xf numFmtId="0" fontId="0" fillId="0" borderId="0" xfId="0" applyAlignment="1">
      <alignment horizontal="centerContinuous"/>
    </xf>
    <xf numFmtId="3" fontId="11" fillId="0" borderId="22" xfId="0" applyNumberFormat="1" applyFont="1" applyBorder="1"/>
    <xf numFmtId="3" fontId="11" fillId="0" borderId="0" xfId="0" applyNumberFormat="1" applyFont="1"/>
    <xf numFmtId="3" fontId="11" fillId="0" borderId="14" xfId="0" applyNumberFormat="1" applyFont="1" applyBorder="1"/>
    <xf numFmtId="3" fontId="11" fillId="0" borderId="19" xfId="0" applyNumberFormat="1" applyFont="1" applyBorder="1"/>
    <xf numFmtId="3" fontId="11" fillId="0" borderId="15" xfId="0" applyNumberFormat="1" applyFont="1" applyBorder="1"/>
    <xf numFmtId="3" fontId="11" fillId="0" borderId="20" xfId="0" applyNumberFormat="1" applyFont="1" applyBorder="1"/>
    <xf numFmtId="3" fontId="11" fillId="0" borderId="12" xfId="0" applyNumberFormat="1" applyFont="1" applyBorder="1"/>
    <xf numFmtId="3" fontId="11" fillId="0" borderId="16" xfId="0" applyNumberFormat="1" applyFont="1" applyBorder="1"/>
    <xf numFmtId="3" fontId="11" fillId="8" borderId="20" xfId="0" applyNumberFormat="1" applyFont="1" applyFill="1" applyBorder="1"/>
    <xf numFmtId="3" fontId="11" fillId="0" borderId="21" xfId="0" applyNumberFormat="1" applyFont="1" applyBorder="1"/>
    <xf numFmtId="3" fontId="11" fillId="8" borderId="13" xfId="0" applyNumberFormat="1" applyFont="1" applyFill="1" applyBorder="1"/>
    <xf numFmtId="0" fontId="11" fillId="0" borderId="22" xfId="0" applyFont="1" applyBorder="1" applyAlignment="1">
      <alignment horizontal="left"/>
    </xf>
    <xf numFmtId="0" fontId="11" fillId="0" borderId="20" xfId="0" applyFont="1" applyBorder="1"/>
    <xf numFmtId="0" fontId="11" fillId="0" borderId="20" xfId="0" applyFont="1" applyBorder="1" applyAlignment="1">
      <alignment horizontal="left"/>
    </xf>
    <xf numFmtId="0" fontId="6" fillId="11" borderId="13" xfId="0" applyFont="1" applyFill="1" applyBorder="1"/>
    <xf numFmtId="3" fontId="11" fillId="8" borderId="10" xfId="0" applyNumberFormat="1" applyFont="1" applyFill="1" applyBorder="1"/>
    <xf numFmtId="3" fontId="11" fillId="8" borderId="9" xfId="0" applyNumberFormat="1" applyFont="1" applyFill="1" applyBorder="1"/>
    <xf numFmtId="3" fontId="11" fillId="8" borderId="8" xfId="0" applyNumberFormat="1" applyFont="1" applyFill="1" applyBorder="1"/>
    <xf numFmtId="0" fontId="11" fillId="0" borderId="22" xfId="0" applyFont="1" applyBorder="1"/>
    <xf numFmtId="0" fontId="6" fillId="11" borderId="13" xfId="0" applyFont="1" applyFill="1" applyBorder="1" applyAlignment="1">
      <alignment horizontal="left"/>
    </xf>
    <xf numFmtId="0" fontId="6" fillId="8" borderId="13" xfId="0" applyFont="1" applyFill="1" applyBorder="1"/>
    <xf numFmtId="0" fontId="11" fillId="0" borderId="0" xfId="14" applyFont="1"/>
    <xf numFmtId="164" fontId="12" fillId="0" borderId="11" xfId="25" applyFont="1" applyBorder="1"/>
    <xf numFmtId="164" fontId="13" fillId="0" borderId="11" xfId="25" applyFont="1" applyBorder="1" applyAlignment="1">
      <alignment horizontal="center"/>
    </xf>
    <xf numFmtId="164" fontId="13" fillId="0" borderId="13" xfId="25" applyFont="1" applyBorder="1" applyAlignment="1">
      <alignment horizontal="left"/>
    </xf>
    <xf numFmtId="164" fontId="12" fillId="8" borderId="22" xfId="25" applyFont="1" applyFill="1" applyBorder="1" applyAlignment="1">
      <alignment horizontal="center"/>
    </xf>
    <xf numFmtId="164" fontId="12" fillId="8" borderId="22" xfId="44" applyFont="1" applyFill="1" applyBorder="1" applyAlignment="1">
      <alignment horizontal="center"/>
    </xf>
    <xf numFmtId="164" fontId="12" fillId="8" borderId="21" xfId="25" applyFont="1" applyFill="1" applyBorder="1" applyAlignment="1">
      <alignment horizontal="center"/>
    </xf>
    <xf numFmtId="164" fontId="11" fillId="0" borderId="20" xfId="40" applyFont="1" applyBorder="1" applyAlignment="1">
      <alignment horizontal="left" wrapText="1"/>
    </xf>
    <xf numFmtId="164" fontId="11" fillId="0" borderId="21" xfId="40" applyFont="1" applyBorder="1"/>
    <xf numFmtId="3" fontId="6" fillId="0" borderId="12" xfId="44" applyNumberFormat="1" applyFont="1" applyBorder="1" applyAlignment="1">
      <alignment horizontal="right"/>
    </xf>
    <xf numFmtId="10" fontId="6" fillId="8" borderId="13" xfId="46" applyNumberFormat="1" applyFont="1" applyFill="1" applyBorder="1"/>
    <xf numFmtId="0" fontId="0" fillId="0" borderId="13" xfId="0" applyBorder="1"/>
    <xf numFmtId="10" fontId="6" fillId="0" borderId="13" xfId="0" applyNumberFormat="1" applyFont="1" applyBorder="1"/>
    <xf numFmtId="0" fontId="11" fillId="0" borderId="0" xfId="0" applyFont="1" applyAlignment="1">
      <alignment horizontal="left"/>
    </xf>
    <xf numFmtId="0" fontId="12" fillId="0" borderId="0" xfId="0" applyFont="1" applyAlignment="1">
      <alignment horizontal="center" vertical="center"/>
    </xf>
    <xf numFmtId="0" fontId="12" fillId="0" borderId="0" xfId="0" applyFont="1" applyAlignment="1">
      <alignment horizontal="center" vertical="center" wrapText="1"/>
    </xf>
    <xf numFmtId="0" fontId="6" fillId="0" borderId="0" xfId="0" applyFont="1" applyAlignment="1">
      <alignment horizontal="left"/>
    </xf>
    <xf numFmtId="10" fontId="6" fillId="0" borderId="0" xfId="46" applyNumberFormat="1" applyFont="1" applyFill="1" applyBorder="1"/>
    <xf numFmtId="10" fontId="6" fillId="0" borderId="0" xfId="0" applyNumberFormat="1" applyFont="1"/>
    <xf numFmtId="0" fontId="30" fillId="0" borderId="0" xfId="0" applyFont="1"/>
    <xf numFmtId="0" fontId="13" fillId="0" borderId="0" xfId="0" applyFont="1" applyAlignment="1">
      <alignment horizontal="right"/>
    </xf>
    <xf numFmtId="0" fontId="30" fillId="0" borderId="0" xfId="0" applyFont="1" applyAlignment="1">
      <alignment horizontal="right"/>
    </xf>
    <xf numFmtId="0" fontId="18" fillId="0" borderId="0" xfId="0" applyFont="1" applyAlignment="1">
      <alignment horizontal="centerContinuous"/>
    </xf>
    <xf numFmtId="0" fontId="15" fillId="0" borderId="0" xfId="0" applyFont="1" applyAlignment="1">
      <alignment horizontal="centerContinuous"/>
    </xf>
    <xf numFmtId="0" fontId="12" fillId="0" borderId="0" xfId="0" applyFont="1" applyAlignment="1">
      <alignment horizontal="left"/>
    </xf>
    <xf numFmtId="0" fontId="13" fillId="0" borderId="0" xfId="0" applyFont="1" applyAlignment="1">
      <alignment horizontal="left"/>
    </xf>
    <xf numFmtId="0" fontId="0" fillId="0" borderId="0" xfId="0" applyAlignment="1">
      <alignment horizontal="center"/>
    </xf>
    <xf numFmtId="0" fontId="31" fillId="0" borderId="0" xfId="0" applyFont="1"/>
    <xf numFmtId="0" fontId="17" fillId="0" borderId="0" xfId="0" applyFont="1"/>
    <xf numFmtId="164" fontId="11" fillId="0" borderId="0" xfId="40" applyFont="1" applyAlignment="1">
      <alignment horizontal="right"/>
    </xf>
    <xf numFmtId="164" fontId="12" fillId="0" borderId="0" xfId="43" applyFont="1" applyAlignment="1">
      <alignment horizontal="centerContinuous"/>
    </xf>
    <xf numFmtId="164" fontId="12" fillId="8" borderId="10" xfId="25" applyFont="1" applyFill="1" applyBorder="1" applyAlignment="1">
      <alignment horizontal="centerContinuous"/>
    </xf>
    <xf numFmtId="164" fontId="13" fillId="8" borderId="9" xfId="25" applyFont="1" applyFill="1" applyBorder="1" applyAlignment="1">
      <alignment horizontal="centerContinuous"/>
    </xf>
    <xf numFmtId="164" fontId="13" fillId="8" borderId="8" xfId="25" applyFont="1" applyFill="1" applyBorder="1" applyAlignment="1">
      <alignment horizontal="centerContinuous"/>
    </xf>
    <xf numFmtId="164" fontId="7" fillId="8" borderId="10" xfId="26" applyFont="1" applyFill="1" applyBorder="1" applyAlignment="1">
      <alignment horizontal="centerContinuous"/>
    </xf>
    <xf numFmtId="164" fontId="7" fillId="8" borderId="9" xfId="26" applyFont="1" applyFill="1" applyBorder="1" applyAlignment="1">
      <alignment horizontal="centerContinuous"/>
    </xf>
    <xf numFmtId="164" fontId="7" fillId="8" borderId="8" xfId="26" applyFont="1" applyFill="1" applyBorder="1" applyAlignment="1">
      <alignment horizontal="centerContinuous"/>
    </xf>
    <xf numFmtId="164" fontId="6" fillId="0" borderId="0" xfId="31" applyFont="1" applyAlignment="1">
      <alignment horizontal="right"/>
    </xf>
    <xf numFmtId="164" fontId="6" fillId="0" borderId="0" xfId="32" applyFont="1" applyAlignment="1">
      <alignment horizontal="center"/>
    </xf>
    <xf numFmtId="0" fontId="23" fillId="8" borderId="10" xfId="0" applyFont="1" applyFill="1" applyBorder="1" applyAlignment="1">
      <alignment horizontal="centerContinuous"/>
    </xf>
    <xf numFmtId="0" fontId="23" fillId="8" borderId="9" xfId="0" applyFont="1" applyFill="1" applyBorder="1" applyAlignment="1">
      <alignment horizontal="centerContinuous"/>
    </xf>
    <xf numFmtId="0" fontId="0" fillId="8" borderId="9" xfId="0" applyFill="1" applyBorder="1" applyAlignment="1">
      <alignment horizontal="centerContinuous"/>
    </xf>
    <xf numFmtId="0" fontId="0" fillId="8" borderId="8" xfId="0" applyFill="1" applyBorder="1" applyAlignment="1">
      <alignment horizontal="centerContinuous"/>
    </xf>
    <xf numFmtId="164" fontId="7" fillId="8" borderId="10" xfId="27" applyFont="1" applyFill="1" applyBorder="1"/>
    <xf numFmtId="164" fontId="7" fillId="8" borderId="9" xfId="27" applyFont="1" applyFill="1" applyBorder="1"/>
    <xf numFmtId="164" fontId="7" fillId="8" borderId="9" xfId="27" applyFont="1" applyFill="1" applyBorder="1" applyAlignment="1">
      <alignment horizontal="center"/>
    </xf>
    <xf numFmtId="164" fontId="7" fillId="8" borderId="8" xfId="27" applyFont="1" applyFill="1" applyBorder="1" applyAlignment="1">
      <alignment horizontal="center"/>
    </xf>
    <xf numFmtId="164" fontId="7" fillId="8" borderId="9" xfId="28" applyFont="1" applyFill="1" applyBorder="1" applyAlignment="1">
      <alignment horizontal="center"/>
    </xf>
    <xf numFmtId="164" fontId="7" fillId="8" borderId="10" xfId="28" applyFont="1" applyFill="1" applyBorder="1" applyAlignment="1">
      <alignment horizontal="center"/>
    </xf>
    <xf numFmtId="164" fontId="7" fillId="8" borderId="8" xfId="28" applyFont="1" applyFill="1" applyBorder="1" applyAlignment="1">
      <alignment horizontal="center"/>
    </xf>
    <xf numFmtId="0" fontId="12" fillId="0" borderId="0" xfId="22" applyFont="1" applyAlignment="1">
      <alignment horizontal="left"/>
    </xf>
    <xf numFmtId="0" fontId="13" fillId="0" borderId="0" xfId="22" applyFont="1" applyAlignment="1">
      <alignment horizontal="center"/>
    </xf>
    <xf numFmtId="0" fontId="7" fillId="0" borderId="0" xfId="21" applyFont="1" applyAlignment="1">
      <alignment horizontal="left"/>
    </xf>
    <xf numFmtId="0" fontId="8" fillId="0" borderId="0" xfId="21" applyFont="1" applyAlignment="1">
      <alignment horizontal="left"/>
    </xf>
    <xf numFmtId="164" fontId="13" fillId="0" borderId="14" xfId="25" applyFont="1" applyBorder="1"/>
    <xf numFmtId="164" fontId="13" fillId="0" borderId="19" xfId="25" applyFont="1" applyBorder="1"/>
    <xf numFmtId="164" fontId="13" fillId="0" borderId="15" xfId="25" applyFont="1" applyBorder="1"/>
    <xf numFmtId="164" fontId="12" fillId="0" borderId="12" xfId="25" applyFont="1" applyBorder="1" applyAlignment="1">
      <alignment horizontal="left" indent="1"/>
    </xf>
    <xf numFmtId="164" fontId="13" fillId="0" borderId="16" xfId="25" applyFont="1" applyBorder="1" applyAlignment="1">
      <alignment horizontal="center"/>
    </xf>
    <xf numFmtId="164" fontId="12" fillId="0" borderId="16" xfId="25" applyFont="1" applyBorder="1" applyAlignment="1">
      <alignment horizontal="center"/>
    </xf>
    <xf numFmtId="164" fontId="13" fillId="0" borderId="12" xfId="25" applyFont="1" applyBorder="1" applyAlignment="1">
      <alignment horizontal="left" indent="1"/>
    </xf>
    <xf numFmtId="164" fontId="13" fillId="0" borderId="16" xfId="25" applyFont="1" applyBorder="1"/>
    <xf numFmtId="164" fontId="13" fillId="0" borderId="12" xfId="25" applyFont="1" applyBorder="1"/>
    <xf numFmtId="164" fontId="12" fillId="0" borderId="17" xfId="25" applyFont="1" applyBorder="1" applyAlignment="1">
      <alignment horizontal="left" indent="1"/>
    </xf>
    <xf numFmtId="164" fontId="13" fillId="0" borderId="11" xfId="25" applyFont="1" applyBorder="1"/>
    <xf numFmtId="164" fontId="13" fillId="0" borderId="11" xfId="25" applyFont="1" applyBorder="1" applyAlignment="1">
      <alignment horizontal="left"/>
    </xf>
    <xf numFmtId="164" fontId="13" fillId="0" borderId="18" xfId="25" applyFont="1" applyBorder="1"/>
    <xf numFmtId="164" fontId="7" fillId="8" borderId="8" xfId="27" applyFont="1" applyFill="1" applyBorder="1"/>
    <xf numFmtId="164" fontId="7" fillId="8" borderId="9" xfId="28" applyFont="1" applyFill="1" applyBorder="1"/>
    <xf numFmtId="0" fontId="12" fillId="0" borderId="12" xfId="22" applyFont="1" applyBorder="1" applyAlignment="1">
      <alignment horizontal="center"/>
    </xf>
    <xf numFmtId="0" fontId="13" fillId="0" borderId="12" xfId="22" applyFont="1" applyBorder="1" applyAlignment="1">
      <alignment horizontal="left"/>
    </xf>
    <xf numFmtId="0" fontId="30" fillId="0" borderId="0" xfId="0" applyFont="1" applyAlignment="1">
      <alignment vertical="center" wrapText="1"/>
    </xf>
    <xf numFmtId="164" fontId="6" fillId="0" borderId="0" xfId="32" applyFont="1"/>
    <xf numFmtId="164" fontId="7" fillId="8" borderId="0" xfId="27" applyFont="1" applyFill="1"/>
    <xf numFmtId="3" fontId="10" fillId="0" borderId="0" xfId="28" applyNumberFormat="1" applyFont="1"/>
    <xf numFmtId="3" fontId="9" fillId="0" borderId="19" xfId="28" applyNumberFormat="1" applyFont="1" applyBorder="1" applyAlignment="1">
      <alignment horizontal="right"/>
    </xf>
    <xf numFmtId="3" fontId="9" fillId="0" borderId="19" xfId="28" applyNumberFormat="1" applyFont="1" applyBorder="1"/>
    <xf numFmtId="164" fontId="7" fillId="8" borderId="0" xfId="28" applyFont="1" applyFill="1"/>
    <xf numFmtId="164" fontId="7" fillId="8" borderId="0" xfId="28" applyFont="1" applyFill="1" applyAlignment="1">
      <alignment horizontal="left"/>
    </xf>
    <xf numFmtId="164" fontId="7" fillId="0" borderId="0" xfId="28" applyFont="1"/>
    <xf numFmtId="164" fontId="9" fillId="8" borderId="0" xfId="28" applyFont="1" applyFill="1"/>
    <xf numFmtId="0" fontId="29" fillId="0" borderId="12" xfId="22" applyFont="1" applyBorder="1"/>
    <xf numFmtId="0" fontId="28" fillId="0" borderId="0" xfId="22" applyFont="1"/>
    <xf numFmtId="0" fontId="29" fillId="0" borderId="0" xfId="22" applyFont="1"/>
    <xf numFmtId="0" fontId="29" fillId="0" borderId="16" xfId="22" applyFont="1" applyBorder="1"/>
    <xf numFmtId="0" fontId="29" fillId="0" borderId="13" xfId="22" applyFont="1" applyBorder="1"/>
    <xf numFmtId="0" fontId="29" fillId="0" borderId="0" xfId="22" applyFont="1" applyAlignment="1">
      <alignment horizontal="center"/>
    </xf>
    <xf numFmtId="3" fontId="11" fillId="12" borderId="10" xfId="0" applyNumberFormat="1" applyFont="1" applyFill="1" applyBorder="1"/>
    <xf numFmtId="3" fontId="11" fillId="12" borderId="13" xfId="0" applyNumberFormat="1" applyFont="1" applyFill="1" applyBorder="1"/>
    <xf numFmtId="3" fontId="11" fillId="0" borderId="10" xfId="0" applyNumberFormat="1" applyFont="1" applyBorder="1"/>
    <xf numFmtId="3" fontId="11" fillId="0" borderId="13" xfId="0" applyNumberFormat="1" applyFont="1" applyBorder="1"/>
    <xf numFmtId="0" fontId="6" fillId="12" borderId="13" xfId="0" applyFont="1" applyFill="1" applyBorder="1"/>
    <xf numFmtId="3" fontId="11" fillId="12" borderId="20" xfId="0" applyNumberFormat="1" applyFont="1" applyFill="1" applyBorder="1"/>
    <xf numFmtId="3" fontId="11" fillId="12" borderId="9" xfId="0" applyNumberFormat="1" applyFont="1" applyFill="1" applyBorder="1"/>
    <xf numFmtId="3" fontId="11" fillId="12" borderId="8" xfId="0" applyNumberFormat="1" applyFont="1" applyFill="1" applyBorder="1"/>
    <xf numFmtId="0" fontId="12" fillId="13" borderId="13" xfId="0" applyFont="1" applyFill="1" applyBorder="1" applyAlignment="1">
      <alignment horizontal="center" vertical="center"/>
    </xf>
    <xf numFmtId="0" fontId="12" fillId="13" borderId="13" xfId="0" applyFont="1" applyFill="1" applyBorder="1" applyAlignment="1">
      <alignment horizontal="center" vertical="center" wrapText="1"/>
    </xf>
    <xf numFmtId="0" fontId="6" fillId="13" borderId="13" xfId="0" applyFont="1" applyFill="1" applyBorder="1"/>
    <xf numFmtId="0" fontId="11" fillId="12" borderId="13" xfId="0" applyFont="1" applyFill="1" applyBorder="1" applyAlignment="1">
      <alignment horizontal="center"/>
    </xf>
    <xf numFmtId="10" fontId="6" fillId="12" borderId="13" xfId="46" applyNumberFormat="1" applyFont="1" applyFill="1" applyBorder="1"/>
    <xf numFmtId="0" fontId="23" fillId="12" borderId="10" xfId="0" applyFont="1" applyFill="1" applyBorder="1" applyAlignment="1">
      <alignment horizontal="centerContinuous"/>
    </xf>
    <xf numFmtId="0" fontId="23" fillId="12" borderId="9" xfId="0" applyFont="1" applyFill="1" applyBorder="1" applyAlignment="1">
      <alignment horizontal="centerContinuous"/>
    </xf>
    <xf numFmtId="0" fontId="0" fillId="12" borderId="9" xfId="0" applyFill="1" applyBorder="1" applyAlignment="1">
      <alignment horizontal="centerContinuous"/>
    </xf>
    <xf numFmtId="0" fontId="0" fillId="12" borderId="8" xfId="0" applyFill="1" applyBorder="1" applyAlignment="1">
      <alignment horizontal="centerContinuous"/>
    </xf>
    <xf numFmtId="164" fontId="7" fillId="12" borderId="10" xfId="31" applyFont="1" applyFill="1" applyBorder="1" applyAlignment="1">
      <alignment horizontal="centerContinuous" wrapText="1"/>
    </xf>
    <xf numFmtId="164" fontId="9" fillId="12" borderId="9" xfId="31" applyFont="1" applyFill="1" applyBorder="1" applyAlignment="1">
      <alignment horizontal="centerContinuous" wrapText="1"/>
    </xf>
    <xf numFmtId="164" fontId="9" fillId="12" borderId="8" xfId="31" applyFont="1" applyFill="1" applyBorder="1" applyAlignment="1">
      <alignment horizontal="centerContinuous" wrapText="1"/>
    </xf>
    <xf numFmtId="164" fontId="6" fillId="12" borderId="22" xfId="31" applyFont="1" applyFill="1" applyBorder="1" applyAlignment="1">
      <alignment horizontal="center"/>
    </xf>
    <xf numFmtId="3" fontId="9" fillId="12" borderId="20" xfId="31" applyNumberFormat="1" applyFont="1" applyFill="1" applyBorder="1"/>
    <xf numFmtId="3" fontId="9" fillId="12" borderId="13" xfId="31" applyNumberFormat="1" applyFont="1" applyFill="1" applyBorder="1"/>
    <xf numFmtId="164" fontId="7" fillId="12" borderId="10" xfId="30" applyFont="1" applyFill="1" applyBorder="1" applyAlignment="1">
      <alignment horizontal="centerContinuous" wrapText="1"/>
    </xf>
    <xf numFmtId="164" fontId="7" fillId="12" borderId="9" xfId="30" applyFont="1" applyFill="1" applyBorder="1" applyAlignment="1">
      <alignment horizontal="centerContinuous" wrapText="1"/>
    </xf>
    <xf numFmtId="164" fontId="9" fillId="12" borderId="9" xfId="30" applyFont="1" applyFill="1" applyBorder="1" applyAlignment="1">
      <alignment horizontal="centerContinuous" wrapText="1"/>
    </xf>
    <xf numFmtId="164" fontId="9" fillId="12" borderId="8" xfId="30" applyFont="1" applyFill="1" applyBorder="1" applyAlignment="1">
      <alignment horizontal="centerContinuous" wrapText="1"/>
    </xf>
    <xf numFmtId="164" fontId="10" fillId="12" borderId="13" xfId="30" applyFont="1" applyFill="1" applyBorder="1" applyAlignment="1">
      <alignment horizontal="center"/>
    </xf>
    <xf numFmtId="3" fontId="9" fillId="12" borderId="20" xfId="30" applyNumberFormat="1" applyFont="1" applyFill="1" applyBorder="1"/>
    <xf numFmtId="3" fontId="9" fillId="12" borderId="13" xfId="30" applyNumberFormat="1" applyFont="1" applyFill="1" applyBorder="1"/>
    <xf numFmtId="164" fontId="9" fillId="0" borderId="0" xfId="30" applyFont="1" applyAlignment="1">
      <alignment horizontal="centerContinuous" wrapText="1"/>
    </xf>
    <xf numFmtId="164" fontId="10" fillId="0" borderId="0" xfId="31" applyFont="1" applyAlignment="1">
      <alignment horizontal="right"/>
    </xf>
    <xf numFmtId="164" fontId="7" fillId="12" borderId="14" xfId="29" applyFont="1" applyFill="1" applyBorder="1" applyAlignment="1">
      <alignment horizontal="centerContinuous" wrapText="1"/>
    </xf>
    <xf numFmtId="164" fontId="7" fillId="12" borderId="19" xfId="29" applyFont="1" applyFill="1" applyBorder="1" applyAlignment="1">
      <alignment horizontal="centerContinuous" wrapText="1"/>
    </xf>
    <xf numFmtId="164" fontId="9" fillId="12" borderId="19" xfId="30" applyFont="1" applyFill="1" applyBorder="1" applyAlignment="1">
      <alignment horizontal="centerContinuous" wrapText="1"/>
    </xf>
    <xf numFmtId="164" fontId="9" fillId="12" borderId="15" xfId="30" applyFont="1" applyFill="1" applyBorder="1" applyAlignment="1">
      <alignment horizontal="centerContinuous" wrapText="1"/>
    </xf>
    <xf numFmtId="164" fontId="12" fillId="12" borderId="17" xfId="43" applyFont="1" applyFill="1" applyBorder="1" applyAlignment="1">
      <alignment horizontal="centerContinuous"/>
    </xf>
    <xf numFmtId="164" fontId="9" fillId="12" borderId="11" xfId="30" applyFont="1" applyFill="1" applyBorder="1" applyAlignment="1">
      <alignment horizontal="centerContinuous" wrapText="1"/>
    </xf>
    <xf numFmtId="164" fontId="10" fillId="12" borderId="18" xfId="31" applyFont="1" applyFill="1" applyBorder="1" applyAlignment="1">
      <alignment horizontal="right"/>
    </xf>
    <xf numFmtId="164" fontId="7" fillId="12" borderId="10" xfId="44" applyFont="1" applyFill="1" applyBorder="1" applyAlignment="1">
      <alignment horizontal="centerContinuous" wrapText="1"/>
    </xf>
    <xf numFmtId="164" fontId="13" fillId="12" borderId="9" xfId="44" applyFont="1" applyFill="1" applyBorder="1" applyAlignment="1">
      <alignment horizontal="centerContinuous" wrapText="1"/>
    </xf>
    <xf numFmtId="164" fontId="13" fillId="12" borderId="8" xfId="44" applyFont="1" applyFill="1" applyBorder="1" applyAlignment="1">
      <alignment horizontal="centerContinuous" wrapText="1"/>
    </xf>
    <xf numFmtId="164" fontId="12" fillId="12" borderId="13" xfId="44" applyFont="1" applyFill="1" applyBorder="1" applyAlignment="1">
      <alignment horizontal="center"/>
    </xf>
    <xf numFmtId="3" fontId="6" fillId="0" borderId="13" xfId="44" applyNumberFormat="1" applyFont="1" applyBorder="1" applyAlignment="1">
      <alignment horizontal="right"/>
    </xf>
    <xf numFmtId="3" fontId="6" fillId="0" borderId="21" xfId="44" applyNumberFormat="1" applyFont="1" applyBorder="1" applyAlignment="1">
      <alignment horizontal="right"/>
    </xf>
    <xf numFmtId="164" fontId="12" fillId="12" borderId="13" xfId="43" applyFont="1" applyFill="1" applyBorder="1" applyAlignment="1">
      <alignment horizontal="center" vertical="center"/>
    </xf>
    <xf numFmtId="3" fontId="12" fillId="12" borderId="20" xfId="43" applyNumberFormat="1" applyFont="1" applyFill="1" applyBorder="1"/>
    <xf numFmtId="164" fontId="13" fillId="0" borderId="16" xfId="43" applyFont="1" applyBorder="1"/>
    <xf numFmtId="3" fontId="12" fillId="12" borderId="13" xfId="43" applyNumberFormat="1" applyFont="1" applyFill="1" applyBorder="1"/>
    <xf numFmtId="164" fontId="7" fillId="12" borderId="11" xfId="43" applyFont="1" applyFill="1" applyBorder="1" applyAlignment="1">
      <alignment horizontal="centerContinuous"/>
    </xf>
    <xf numFmtId="164" fontId="7" fillId="12" borderId="18" xfId="43" applyFont="1" applyFill="1" applyBorder="1" applyAlignment="1">
      <alignment horizontal="centerContinuous"/>
    </xf>
    <xf numFmtId="164" fontId="7" fillId="12" borderId="10" xfId="41" applyFont="1" applyFill="1" applyBorder="1" applyAlignment="1">
      <alignment horizontal="centerContinuous"/>
    </xf>
    <xf numFmtId="164" fontId="7" fillId="12" borderId="9" xfId="41" applyFont="1" applyFill="1" applyBorder="1" applyAlignment="1">
      <alignment horizontal="centerContinuous"/>
    </xf>
    <xf numFmtId="164" fontId="7" fillId="12" borderId="8" xfId="41" applyFont="1" applyFill="1" applyBorder="1" applyAlignment="1">
      <alignment horizontal="centerContinuous"/>
    </xf>
    <xf numFmtId="164" fontId="7" fillId="12" borderId="14" xfId="37" applyFont="1" applyFill="1" applyBorder="1" applyAlignment="1">
      <alignment horizontal="centerContinuous"/>
    </xf>
    <xf numFmtId="164" fontId="9" fillId="12" borderId="19" xfId="31" applyFont="1" applyFill="1" applyBorder="1" applyAlignment="1">
      <alignment horizontal="centerContinuous"/>
    </xf>
    <xf numFmtId="164" fontId="9" fillId="12" borderId="15" xfId="31" applyFont="1" applyFill="1" applyBorder="1" applyAlignment="1">
      <alignment horizontal="centerContinuous"/>
    </xf>
    <xf numFmtId="164" fontId="7" fillId="12" borderId="17" xfId="37" applyFont="1" applyFill="1" applyBorder="1" applyAlignment="1">
      <alignment horizontal="centerContinuous"/>
    </xf>
    <xf numFmtId="164" fontId="9" fillId="12" borderId="11" xfId="31" applyFont="1" applyFill="1" applyBorder="1" applyAlignment="1">
      <alignment horizontal="centerContinuous"/>
    </xf>
    <xf numFmtId="164" fontId="9" fillId="12" borderId="18" xfId="31" applyFont="1" applyFill="1" applyBorder="1" applyAlignment="1">
      <alignment horizontal="centerContinuous"/>
    </xf>
    <xf numFmtId="164" fontId="7" fillId="12" borderId="17" xfId="35" applyFont="1" applyFill="1" applyBorder="1" applyAlignment="1">
      <alignment horizontal="centerContinuous"/>
    </xf>
    <xf numFmtId="164" fontId="7" fillId="12" borderId="11" xfId="30" applyFont="1" applyFill="1" applyBorder="1" applyAlignment="1">
      <alignment horizontal="centerContinuous"/>
    </xf>
    <xf numFmtId="164" fontId="9" fillId="12" borderId="18" xfId="30" applyFont="1" applyFill="1" applyBorder="1" applyAlignment="1">
      <alignment horizontal="left"/>
    </xf>
    <xf numFmtId="0" fontId="18" fillId="12" borderId="10" xfId="0" applyFont="1" applyFill="1" applyBorder="1" applyAlignment="1">
      <alignment horizontal="centerContinuous"/>
    </xf>
    <xf numFmtId="0" fontId="15" fillId="12" borderId="9" xfId="0" applyFont="1" applyFill="1" applyBorder="1" applyAlignment="1">
      <alignment horizontal="centerContinuous"/>
    </xf>
    <xf numFmtId="0" fontId="15" fillId="12" borderId="8" xfId="0" applyFont="1" applyFill="1" applyBorder="1" applyAlignment="1">
      <alignment horizontal="centerContinuous"/>
    </xf>
    <xf numFmtId="0" fontId="15" fillId="0" borderId="19" xfId="0" applyFont="1" applyBorder="1"/>
    <xf numFmtId="0" fontId="15" fillId="0" borderId="15" xfId="0" applyFont="1" applyBorder="1"/>
    <xf numFmtId="0" fontId="15" fillId="0" borderId="12" xfId="0" applyFont="1" applyBorder="1"/>
    <xf numFmtId="0" fontId="15" fillId="0" borderId="16" xfId="0" applyFont="1" applyBorder="1"/>
    <xf numFmtId="0" fontId="12" fillId="0" borderId="12" xfId="21" applyFont="1" applyBorder="1"/>
    <xf numFmtId="0" fontId="15" fillId="0" borderId="25" xfId="0" applyFont="1" applyBorder="1"/>
    <xf numFmtId="0" fontId="8" fillId="0" borderId="12" xfId="21" applyFont="1" applyBorder="1"/>
    <xf numFmtId="0" fontId="3" fillId="0" borderId="12" xfId="21" applyFont="1" applyBorder="1"/>
    <xf numFmtId="0" fontId="15" fillId="0" borderId="17" xfId="0" applyFont="1" applyBorder="1"/>
    <xf numFmtId="0" fontId="15" fillId="0" borderId="11" xfId="0" applyFont="1" applyBorder="1"/>
    <xf numFmtId="0" fontId="15" fillId="0" borderId="18" xfId="0" applyFont="1" applyBorder="1"/>
    <xf numFmtId="0" fontId="15" fillId="0" borderId="14" xfId="0" applyFont="1" applyBorder="1"/>
    <xf numFmtId="0" fontId="18" fillId="0" borderId="12" xfId="0" applyFont="1" applyBorder="1"/>
    <xf numFmtId="0" fontId="7" fillId="0" borderId="11" xfId="21" applyFont="1" applyBorder="1" applyAlignment="1">
      <alignment horizontal="left"/>
    </xf>
    <xf numFmtId="0" fontId="18" fillId="0" borderId="0" xfId="0" applyFont="1" applyAlignment="1">
      <alignment horizontal="left"/>
    </xf>
    <xf numFmtId="0" fontId="12" fillId="13" borderId="22" xfId="0" applyFont="1" applyFill="1" applyBorder="1" applyAlignment="1">
      <alignment horizontal="center" vertical="center"/>
    </xf>
    <xf numFmtId="0" fontId="11" fillId="0" borderId="0" xfId="13" applyFont="1"/>
    <xf numFmtId="0" fontId="43" fillId="14" borderId="0" xfId="13" applyFont="1" applyFill="1" applyAlignment="1">
      <alignment horizontal="left"/>
    </xf>
    <xf numFmtId="0" fontId="11" fillId="0" borderId="0" xfId="13" applyFont="1" applyAlignment="1">
      <alignment horizontal="left"/>
    </xf>
    <xf numFmtId="0" fontId="43" fillId="0" borderId="0" xfId="13" applyFont="1" applyAlignment="1">
      <alignment horizontal="left"/>
    </xf>
    <xf numFmtId="0" fontId="0" fillId="0" borderId="14" xfId="0" applyBorder="1"/>
    <xf numFmtId="0" fontId="0" fillId="0" borderId="19" xfId="0" applyBorder="1"/>
    <xf numFmtId="0" fontId="0" fillId="0" borderId="15" xfId="0" applyBorder="1"/>
    <xf numFmtId="0" fontId="0" fillId="0" borderId="12" xfId="0" applyBorder="1"/>
    <xf numFmtId="0" fontId="0" fillId="0" borderId="16" xfId="0" applyBorder="1"/>
    <xf numFmtId="0" fontId="13" fillId="0" borderId="0" xfId="0" applyFont="1"/>
    <xf numFmtId="0" fontId="0" fillId="0" borderId="0" xfId="0" applyAlignment="1">
      <alignment horizontal="left"/>
    </xf>
    <xf numFmtId="0" fontId="0" fillId="0" borderId="17" xfId="0" applyBorder="1"/>
    <xf numFmtId="0" fontId="0" fillId="0" borderId="11" xfId="0" applyBorder="1"/>
    <xf numFmtId="0" fontId="0" fillId="0" borderId="18" xfId="0" applyBorder="1"/>
    <xf numFmtId="0" fontId="43" fillId="0" borderId="0" xfId="13" applyFont="1"/>
    <xf numFmtId="0" fontId="30" fillId="0" borderId="14" xfId="0" applyFont="1" applyBorder="1"/>
    <xf numFmtId="0" fontId="8" fillId="0" borderId="19" xfId="0" applyFont="1" applyBorder="1"/>
    <xf numFmtId="0" fontId="8" fillId="0" borderId="15" xfId="0" applyFont="1" applyBorder="1"/>
    <xf numFmtId="0" fontId="30" fillId="0" borderId="12" xfId="0" applyFont="1" applyBorder="1"/>
    <xf numFmtId="0" fontId="8" fillId="0" borderId="16" xfId="0" applyFont="1" applyBorder="1"/>
    <xf numFmtId="0" fontId="30" fillId="0" borderId="17" xfId="0" applyFont="1" applyBorder="1"/>
    <xf numFmtId="0" fontId="8" fillId="0" borderId="11" xfId="0" applyFont="1" applyBorder="1"/>
    <xf numFmtId="0" fontId="30" fillId="0" borderId="11" xfId="0" applyFont="1" applyBorder="1"/>
    <xf numFmtId="0" fontId="8" fillId="0" borderId="18" xfId="0" applyFont="1" applyBorder="1"/>
    <xf numFmtId="0" fontId="13" fillId="0" borderId="11" xfId="0" applyFont="1" applyBorder="1" applyAlignment="1">
      <alignment horizontal="right"/>
    </xf>
    <xf numFmtId="0" fontId="23" fillId="0" borderId="0" xfId="0" applyFont="1" applyAlignment="1">
      <alignment vertical="center" wrapText="1"/>
    </xf>
    <xf numFmtId="164" fontId="8" fillId="0" borderId="0" xfId="40" applyFont="1"/>
    <xf numFmtId="164" fontId="11" fillId="0" borderId="14" xfId="40" applyFont="1" applyBorder="1"/>
    <xf numFmtId="164" fontId="11" fillId="0" borderId="19" xfId="40" applyFont="1" applyBorder="1"/>
    <xf numFmtId="164" fontId="11" fillId="0" borderId="15" xfId="40" applyFont="1" applyBorder="1"/>
    <xf numFmtId="164" fontId="11" fillId="0" borderId="12" xfId="40" applyFont="1" applyBorder="1"/>
    <xf numFmtId="164" fontId="8" fillId="0" borderId="16" xfId="40" applyFont="1" applyBorder="1" applyAlignment="1">
      <alignment horizontal="centerContinuous"/>
    </xf>
    <xf numFmtId="164" fontId="7" fillId="0" borderId="0" xfId="40" applyFont="1" applyAlignment="1">
      <alignment horizontal="centerContinuous"/>
    </xf>
    <xf numFmtId="164" fontId="11" fillId="0" borderId="16" xfId="40" applyFont="1" applyBorder="1"/>
    <xf numFmtId="164" fontId="11" fillId="0" borderId="17" xfId="40" applyFont="1" applyBorder="1"/>
    <xf numFmtId="164" fontId="11" fillId="0" borderId="11" xfId="40" applyFont="1" applyBorder="1"/>
    <xf numFmtId="164" fontId="11" fillId="0" borderId="18" xfId="40" applyFont="1" applyBorder="1"/>
    <xf numFmtId="164" fontId="13" fillId="0" borderId="14" xfId="43" applyFont="1" applyBorder="1"/>
    <xf numFmtId="164" fontId="13" fillId="0" borderId="19" xfId="43" applyFont="1" applyBorder="1"/>
    <xf numFmtId="164" fontId="13" fillId="0" borderId="15" xfId="43" applyFont="1" applyBorder="1"/>
    <xf numFmtId="164" fontId="13" fillId="0" borderId="12" xfId="43" applyFont="1" applyBorder="1"/>
    <xf numFmtId="164" fontId="13" fillId="0" borderId="16" xfId="43" applyFont="1" applyBorder="1" applyAlignment="1">
      <alignment horizontal="centerContinuous"/>
    </xf>
    <xf numFmtId="164" fontId="12" fillId="0" borderId="20" xfId="43" applyFont="1" applyBorder="1" applyAlignment="1">
      <alignment horizontal="centerContinuous"/>
    </xf>
    <xf numFmtId="164" fontId="7" fillId="0" borderId="0" xfId="43" applyFont="1" applyAlignment="1">
      <alignment horizontal="centerContinuous"/>
    </xf>
    <xf numFmtId="164" fontId="12" fillId="0" borderId="16" xfId="43" applyFont="1" applyBorder="1" applyAlignment="1">
      <alignment horizontal="centerContinuous"/>
    </xf>
    <xf numFmtId="164" fontId="13" fillId="0" borderId="17" xfId="43" applyFont="1" applyBorder="1"/>
    <xf numFmtId="164" fontId="13" fillId="0" borderId="11" xfId="43" applyFont="1" applyBorder="1"/>
    <xf numFmtId="164" fontId="13" fillId="0" borderId="18" xfId="43" applyFont="1" applyBorder="1"/>
    <xf numFmtId="164" fontId="13" fillId="0" borderId="14" xfId="44" applyFont="1" applyBorder="1"/>
    <xf numFmtId="164" fontId="13" fillId="0" borderId="19" xfId="44" applyFont="1" applyBorder="1"/>
    <xf numFmtId="164" fontId="13" fillId="0" borderId="15" xfId="44" applyFont="1" applyBorder="1"/>
    <xf numFmtId="164" fontId="13" fillId="0" borderId="16" xfId="44" applyFont="1" applyBorder="1"/>
    <xf numFmtId="164" fontId="7" fillId="0" borderId="0" xfId="44" applyFont="1" applyAlignment="1">
      <alignment horizontal="centerContinuous" wrapText="1"/>
    </xf>
    <xf numFmtId="164" fontId="13" fillId="0" borderId="0" xfId="44" applyFont="1" applyAlignment="1">
      <alignment horizontal="centerContinuous" wrapText="1"/>
    </xf>
    <xf numFmtId="164" fontId="13" fillId="0" borderId="20" xfId="44" applyFont="1" applyBorder="1" applyAlignment="1">
      <alignment horizontal="center"/>
    </xf>
    <xf numFmtId="164" fontId="13" fillId="0" borderId="20" xfId="44" applyFont="1" applyBorder="1"/>
    <xf numFmtId="164" fontId="6" fillId="0" borderId="0" xfId="44" applyFont="1" applyAlignment="1">
      <alignment horizontal="left"/>
    </xf>
    <xf numFmtId="49" fontId="6" fillId="0" borderId="0" xfId="44" applyNumberFormat="1" applyFont="1"/>
    <xf numFmtId="164" fontId="6" fillId="0" borderId="0" xfId="44" applyFont="1"/>
    <xf numFmtId="164" fontId="13" fillId="0" borderId="17" xfId="44" applyFont="1" applyBorder="1"/>
    <xf numFmtId="164" fontId="13" fillId="0" borderId="11" xfId="44" applyFont="1" applyBorder="1"/>
    <xf numFmtId="164" fontId="12" fillId="0" borderId="11" xfId="25" applyFont="1" applyBorder="1" applyAlignment="1">
      <alignment horizontal="left"/>
    </xf>
    <xf numFmtId="3" fontId="13" fillId="0" borderId="11" xfId="25" applyNumberFormat="1" applyFont="1" applyBorder="1"/>
    <xf numFmtId="164" fontId="12" fillId="0" borderId="11" xfId="25" applyFont="1" applyBorder="1" applyAlignment="1">
      <alignment horizontal="center"/>
    </xf>
    <xf numFmtId="164" fontId="13" fillId="0" borderId="18" xfId="44" applyFont="1" applyBorder="1"/>
    <xf numFmtId="164" fontId="9" fillId="0" borderId="14" xfId="30" applyFont="1" applyBorder="1"/>
    <xf numFmtId="164" fontId="9" fillId="0" borderId="19" xfId="30" applyFont="1" applyBorder="1"/>
    <xf numFmtId="164" fontId="9" fillId="0" borderId="19" xfId="30" applyFont="1" applyBorder="1" applyAlignment="1">
      <alignment horizontal="center"/>
    </xf>
    <xf numFmtId="164" fontId="9" fillId="0" borderId="15" xfId="30" applyFont="1" applyBorder="1"/>
    <xf numFmtId="164" fontId="9" fillId="0" borderId="12" xfId="30" applyFont="1" applyBorder="1"/>
    <xf numFmtId="164" fontId="9" fillId="0" borderId="16" xfId="30" applyFont="1" applyBorder="1"/>
    <xf numFmtId="3" fontId="9" fillId="0" borderId="0" xfId="30" applyNumberFormat="1" applyFont="1"/>
    <xf numFmtId="164" fontId="9" fillId="0" borderId="0" xfId="30" applyFont="1" applyAlignment="1">
      <alignment horizontal="left"/>
    </xf>
    <xf numFmtId="164" fontId="9" fillId="0" borderId="17" xfId="30" applyFont="1" applyBorder="1"/>
    <xf numFmtId="164" fontId="9" fillId="0" borderId="11" xfId="30" applyFont="1" applyBorder="1" applyAlignment="1">
      <alignment horizontal="left"/>
    </xf>
    <xf numFmtId="164" fontId="9" fillId="0" borderId="11" xfId="30" applyFont="1" applyBorder="1" applyAlignment="1">
      <alignment horizontal="center"/>
    </xf>
    <xf numFmtId="164" fontId="9" fillId="0" borderId="11" xfId="30" applyFont="1" applyBorder="1"/>
    <xf numFmtId="164" fontId="8" fillId="0" borderId="11" xfId="30" applyFont="1" applyBorder="1" applyAlignment="1">
      <alignment horizontal="right"/>
    </xf>
    <xf numFmtId="164" fontId="9" fillId="0" borderId="18" xfId="30" applyFont="1" applyBorder="1"/>
    <xf numFmtId="164" fontId="9" fillId="0" borderId="9" xfId="30" applyFont="1" applyBorder="1"/>
    <xf numFmtId="164" fontId="9" fillId="0" borderId="8" xfId="30" applyFont="1" applyBorder="1"/>
    <xf numFmtId="0" fontId="11" fillId="0" borderId="9" xfId="14" applyFont="1" applyBorder="1"/>
    <xf numFmtId="164" fontId="9" fillId="0" borderId="16" xfId="30" applyFont="1" applyBorder="1" applyAlignment="1">
      <alignment horizontal="centerContinuous"/>
    </xf>
    <xf numFmtId="164" fontId="7" fillId="0" borderId="0" xfId="35" applyFont="1" applyAlignment="1">
      <alignment horizontal="centerContinuous"/>
    </xf>
    <xf numFmtId="164" fontId="7" fillId="0" borderId="0" xfId="30" applyFont="1" applyAlignment="1">
      <alignment horizontal="centerContinuous"/>
    </xf>
    <xf numFmtId="164" fontId="9" fillId="0" borderId="14" xfId="31" applyFont="1" applyBorder="1"/>
    <xf numFmtId="164" fontId="9" fillId="0" borderId="19" xfId="31" applyFont="1" applyBorder="1"/>
    <xf numFmtId="164" fontId="9" fillId="0" borderId="15" xfId="31" applyFont="1" applyBorder="1"/>
    <xf numFmtId="164" fontId="9" fillId="0" borderId="12" xfId="31" applyFont="1" applyBorder="1"/>
    <xf numFmtId="164" fontId="9" fillId="0" borderId="16" xfId="31" applyFont="1" applyBorder="1"/>
    <xf numFmtId="164" fontId="7" fillId="0" borderId="0" xfId="37" applyFont="1" applyAlignment="1">
      <alignment horizontal="centerContinuous"/>
    </xf>
    <xf numFmtId="164" fontId="9" fillId="0" borderId="0" xfId="31" applyFont="1" applyAlignment="1">
      <alignment horizontal="centerContinuous"/>
    </xf>
    <xf numFmtId="164" fontId="9" fillId="0" borderId="0" xfId="31" applyFont="1" applyAlignment="1">
      <alignment horizontal="left"/>
    </xf>
    <xf numFmtId="164" fontId="9" fillId="0" borderId="17" xfId="31" applyFont="1" applyBorder="1"/>
    <xf numFmtId="164" fontId="9" fillId="0" borderId="11" xfId="31" applyFont="1" applyBorder="1"/>
    <xf numFmtId="164" fontId="9" fillId="0" borderId="11" xfId="31" applyFont="1" applyBorder="1" applyAlignment="1">
      <alignment horizontal="center"/>
    </xf>
    <xf numFmtId="164" fontId="9" fillId="0" borderId="18" xfId="31" applyFont="1" applyBorder="1"/>
    <xf numFmtId="3" fontId="9" fillId="0" borderId="0" xfId="31" applyNumberFormat="1" applyFont="1" applyAlignment="1">
      <alignment horizontal="center"/>
    </xf>
    <xf numFmtId="0" fontId="0" fillId="0" borderId="8" xfId="0" applyBorder="1"/>
    <xf numFmtId="164" fontId="9" fillId="6" borderId="9" xfId="30" applyFont="1" applyFill="1" applyBorder="1"/>
    <xf numFmtId="164" fontId="9" fillId="6" borderId="8" xfId="30" applyFont="1" applyFill="1" applyBorder="1"/>
    <xf numFmtId="0" fontId="11" fillId="6" borderId="9" xfId="14" applyFont="1" applyFill="1" applyBorder="1"/>
    <xf numFmtId="0" fontId="0" fillId="6" borderId="8" xfId="0" applyFill="1" applyBorder="1"/>
    <xf numFmtId="0" fontId="43" fillId="6" borderId="10" xfId="13" applyFont="1" applyFill="1" applyBorder="1"/>
    <xf numFmtId="0" fontId="43" fillId="6" borderId="9" xfId="13" applyFont="1" applyFill="1" applyBorder="1"/>
    <xf numFmtId="0" fontId="43" fillId="6" borderId="8" xfId="13" applyFont="1" applyFill="1" applyBorder="1"/>
    <xf numFmtId="3" fontId="13" fillId="12" borderId="20" xfId="43" applyNumberFormat="1" applyFont="1" applyFill="1" applyBorder="1"/>
    <xf numFmtId="164" fontId="13" fillId="12" borderId="20" xfId="43" applyFont="1" applyFill="1" applyBorder="1"/>
    <xf numFmtId="164" fontId="13" fillId="12" borderId="16" xfId="43" applyFont="1" applyFill="1" applyBorder="1"/>
    <xf numFmtId="164" fontId="10" fillId="0" borderId="0" xfId="30" applyFont="1" applyAlignment="1">
      <alignment horizontal="center" wrapText="1"/>
    </xf>
    <xf numFmtId="0" fontId="12" fillId="0" borderId="19" xfId="0" applyFont="1" applyBorder="1" applyAlignment="1">
      <alignment horizontal="justify" wrapText="1"/>
    </xf>
    <xf numFmtId="164" fontId="11" fillId="0" borderId="12" xfId="40" applyFont="1" applyBorder="1" applyAlignment="1">
      <alignment horizontal="left"/>
    </xf>
    <xf numFmtId="164" fontId="12" fillId="7" borderId="14" xfId="44" applyFont="1" applyFill="1" applyBorder="1" applyAlignment="1">
      <alignment horizontal="left"/>
    </xf>
    <xf numFmtId="164" fontId="13" fillId="7" borderId="19" xfId="44" applyFont="1" applyFill="1" applyBorder="1" applyAlignment="1">
      <alignment horizontal="left"/>
    </xf>
    <xf numFmtId="164" fontId="13" fillId="7" borderId="15" xfId="44" applyFont="1" applyFill="1" applyBorder="1" applyAlignment="1">
      <alignment horizontal="left"/>
    </xf>
    <xf numFmtId="0" fontId="15" fillId="0" borderId="0" xfId="0" applyFont="1" applyAlignment="1">
      <alignment vertical="justify" wrapText="1"/>
    </xf>
    <xf numFmtId="0" fontId="44" fillId="0" borderId="0" xfId="0" applyFont="1"/>
    <xf numFmtId="0" fontId="45" fillId="0" borderId="0" xfId="0" applyFont="1"/>
    <xf numFmtId="0" fontId="44" fillId="0" borderId="0" xfId="0" applyFont="1" applyAlignment="1">
      <alignment horizontal="left" indent="1"/>
    </xf>
    <xf numFmtId="0" fontId="48" fillId="0" borderId="12" xfId="0" applyFont="1" applyBorder="1"/>
    <xf numFmtId="14" fontId="15" fillId="0" borderId="24" xfId="0" applyNumberFormat="1" applyFont="1" applyBorder="1"/>
    <xf numFmtId="0" fontId="8" fillId="0" borderId="12" xfId="0" applyFont="1" applyBorder="1" applyAlignment="1">
      <alignment horizontal="justify"/>
    </xf>
    <xf numFmtId="164" fontId="11" fillId="0" borderId="26" xfId="38" applyFont="1" applyBorder="1" applyAlignment="1">
      <alignment horizontal="left" vertical="center"/>
    </xf>
    <xf numFmtId="171" fontId="11" fillId="0" borderId="26" xfId="38" applyNumberFormat="1" applyFont="1" applyBorder="1" applyAlignment="1" applyProtection="1">
      <alignment horizontal="left" vertical="center"/>
      <protection hidden="1"/>
    </xf>
    <xf numFmtId="164" fontId="11" fillId="0" borderId="27" xfId="38" applyFont="1" applyBorder="1" applyAlignment="1">
      <alignment horizontal="left" vertical="center"/>
    </xf>
    <xf numFmtId="171" fontId="11" fillId="0" borderId="27" xfId="38" applyNumberFormat="1" applyFont="1" applyBorder="1" applyAlignment="1" applyProtection="1">
      <alignment horizontal="left" vertical="center"/>
      <protection hidden="1"/>
    </xf>
    <xf numFmtId="3" fontId="9" fillId="0" borderId="0" xfId="31" applyNumberFormat="1" applyFont="1"/>
    <xf numFmtId="164" fontId="10" fillId="0" borderId="0" xfId="31" applyFont="1" applyAlignment="1">
      <alignment horizontal="left"/>
    </xf>
    <xf numFmtId="169" fontId="11" fillId="0" borderId="28" xfId="38" applyNumberFormat="1" applyFont="1" applyBorder="1" applyAlignment="1" applyProtection="1">
      <alignment vertical="center"/>
      <protection locked="0"/>
    </xf>
    <xf numFmtId="169" fontId="11" fillId="0" borderId="29" xfId="38" applyNumberFormat="1" applyFont="1" applyBorder="1" applyAlignment="1" applyProtection="1">
      <alignment vertical="center"/>
      <protection locked="0"/>
    </xf>
    <xf numFmtId="169" fontId="11" fillId="7" borderId="30" xfId="38" applyNumberFormat="1" applyFont="1" applyFill="1" applyBorder="1" applyAlignment="1" applyProtection="1">
      <alignment vertical="center"/>
      <protection hidden="1"/>
    </xf>
    <xf numFmtId="169" fontId="11" fillId="7" borderId="31" xfId="38" applyNumberFormat="1" applyFont="1" applyFill="1" applyBorder="1" applyAlignment="1" applyProtection="1">
      <alignment vertical="center"/>
      <protection hidden="1"/>
    </xf>
    <xf numFmtId="169" fontId="11" fillId="7" borderId="32" xfId="38" applyNumberFormat="1" applyFont="1" applyFill="1" applyBorder="1" applyAlignment="1" applyProtection="1">
      <alignment vertical="center"/>
      <protection locked="0"/>
    </xf>
    <xf numFmtId="169" fontId="11" fillId="7" borderId="33" xfId="38" applyNumberFormat="1" applyFont="1" applyFill="1" applyBorder="1" applyAlignment="1" applyProtection="1">
      <alignment vertical="center"/>
      <protection locked="0"/>
    </xf>
    <xf numFmtId="169" fontId="11" fillId="7" borderId="34" xfId="38" applyNumberFormat="1" applyFont="1" applyFill="1" applyBorder="1" applyAlignment="1" applyProtection="1">
      <alignment vertical="center"/>
      <protection locked="0"/>
    </xf>
    <xf numFmtId="169" fontId="11" fillId="7" borderId="35" xfId="38" applyNumberFormat="1" applyFont="1" applyFill="1" applyBorder="1" applyAlignment="1" applyProtection="1">
      <alignment vertical="center"/>
      <protection locked="0"/>
    </xf>
    <xf numFmtId="169" fontId="6" fillId="7" borderId="30" xfId="38" applyNumberFormat="1" applyFont="1" applyFill="1" applyBorder="1" applyAlignment="1" applyProtection="1">
      <alignment vertical="center"/>
      <protection hidden="1"/>
    </xf>
    <xf numFmtId="169" fontId="6" fillId="7" borderId="31" xfId="38" applyNumberFormat="1" applyFont="1" applyFill="1" applyBorder="1" applyAlignment="1" applyProtection="1">
      <alignment vertical="center"/>
      <protection hidden="1"/>
    </xf>
    <xf numFmtId="169" fontId="11" fillId="12" borderId="28" xfId="38" applyNumberFormat="1" applyFont="1" applyFill="1" applyBorder="1" applyAlignment="1" applyProtection="1">
      <alignment vertical="center"/>
      <protection locked="0"/>
    </xf>
    <xf numFmtId="169" fontId="11" fillId="12" borderId="29" xfId="38" applyNumberFormat="1" applyFont="1" applyFill="1" applyBorder="1" applyAlignment="1" applyProtection="1">
      <alignment vertical="center"/>
      <protection locked="0"/>
    </xf>
    <xf numFmtId="164" fontId="9" fillId="0" borderId="10" xfId="31" applyFont="1" applyBorder="1"/>
    <xf numFmtId="0" fontId="7" fillId="0" borderId="13" xfId="0" applyFont="1" applyBorder="1"/>
    <xf numFmtId="0" fontId="1" fillId="0" borderId="13" xfId="0" applyFont="1" applyBorder="1"/>
    <xf numFmtId="0" fontId="1" fillId="0" borderId="0" xfId="0" applyFont="1"/>
    <xf numFmtId="0" fontId="8" fillId="0" borderId="13" xfId="0" applyFont="1" applyBorder="1"/>
    <xf numFmtId="0" fontId="1" fillId="0" borderId="8" xfId="0" applyFont="1" applyBorder="1"/>
    <xf numFmtId="49" fontId="0" fillId="0" borderId="13" xfId="0" applyNumberFormat="1" applyBorder="1" applyAlignment="1">
      <alignment horizontal="right"/>
    </xf>
    <xf numFmtId="0" fontId="23" fillId="0" borderId="13" xfId="0" applyFont="1" applyBorder="1"/>
    <xf numFmtId="0" fontId="23" fillId="0" borderId="10" xfId="0" applyFont="1" applyBorder="1"/>
    <xf numFmtId="0" fontId="0" fillId="0" borderId="13" xfId="0" applyBorder="1" applyAlignment="1">
      <alignment vertical="top"/>
    </xf>
    <xf numFmtId="0" fontId="0" fillId="0" borderId="13" xfId="0" applyBorder="1" applyAlignment="1">
      <alignment vertical="top" wrapText="1"/>
    </xf>
    <xf numFmtId="49" fontId="1" fillId="0" borderId="0" xfId="0" applyNumberFormat="1" applyFont="1"/>
    <xf numFmtId="9" fontId="1" fillId="0" borderId="10" xfId="46" applyFont="1" applyFill="1" applyBorder="1"/>
    <xf numFmtId="9" fontId="0" fillId="0" borderId="13" xfId="0" applyNumberFormat="1" applyBorder="1"/>
    <xf numFmtId="0" fontId="7" fillId="0" borderId="0" xfId="0" applyFont="1" applyAlignment="1">
      <alignment horizontal="left"/>
    </xf>
    <xf numFmtId="49" fontId="7" fillId="12" borderId="10" xfId="0" applyNumberFormat="1" applyFont="1" applyFill="1" applyBorder="1"/>
    <xf numFmtId="0" fontId="7" fillId="12" borderId="9" xfId="0" applyFont="1" applyFill="1" applyBorder="1"/>
    <xf numFmtId="49" fontId="0" fillId="0" borderId="12" xfId="0" quotePrefix="1" applyNumberFormat="1" applyBorder="1"/>
    <xf numFmtId="49" fontId="66" fillId="0" borderId="0" xfId="0" applyNumberFormat="1" applyFont="1"/>
    <xf numFmtId="0" fontId="67" fillId="0" borderId="0" xfId="0" applyFont="1"/>
    <xf numFmtId="49" fontId="0" fillId="12" borderId="12" xfId="0" quotePrefix="1" applyNumberFormat="1" applyFill="1" applyBorder="1"/>
    <xf numFmtId="0" fontId="0" fillId="12" borderId="0" xfId="0" applyFill="1"/>
    <xf numFmtId="0" fontId="68" fillId="0" borderId="0" xfId="0" applyFont="1"/>
    <xf numFmtId="0" fontId="66" fillId="0" borderId="0" xfId="0" applyFont="1"/>
    <xf numFmtId="0" fontId="0" fillId="0" borderId="17" xfId="0" quotePrefix="1" applyBorder="1"/>
    <xf numFmtId="49" fontId="7" fillId="12" borderId="13" xfId="0" applyNumberFormat="1" applyFont="1" applyFill="1" applyBorder="1"/>
    <xf numFmtId="49" fontId="7" fillId="0" borderId="0" xfId="0" applyNumberFormat="1" applyFont="1"/>
    <xf numFmtId="49" fontId="0" fillId="0" borderId="0" xfId="0" applyNumberFormat="1"/>
    <xf numFmtId="49" fontId="1" fillId="0" borderId="13" xfId="0" applyNumberFormat="1" applyFont="1" applyBorder="1"/>
    <xf numFmtId="0" fontId="0" fillId="15" borderId="13" xfId="0" applyFill="1" applyBorder="1"/>
    <xf numFmtId="0" fontId="0" fillId="15" borderId="0" xfId="0" applyFill="1"/>
    <xf numFmtId="49" fontId="0" fillId="15" borderId="0" xfId="0" applyNumberFormat="1" applyFill="1"/>
    <xf numFmtId="2" fontId="1" fillId="0" borderId="0" xfId="0" applyNumberFormat="1" applyFont="1"/>
    <xf numFmtId="49" fontId="7" fillId="0" borderId="13" xfId="0" applyNumberFormat="1" applyFont="1" applyBorder="1"/>
    <xf numFmtId="0" fontId="47" fillId="0" borderId="12" xfId="19" applyFont="1" applyBorder="1" applyAlignment="1">
      <alignment horizontal="left" indent="2"/>
    </xf>
    <xf numFmtId="1" fontId="10" fillId="0" borderId="13" xfId="30" applyNumberFormat="1" applyFont="1" applyBorder="1" applyAlignment="1">
      <alignment horizontal="center" wrapText="1"/>
    </xf>
    <xf numFmtId="0" fontId="6" fillId="0" borderId="13" xfId="40" applyNumberFormat="1" applyFont="1" applyBorder="1" applyAlignment="1">
      <alignment horizontal="center"/>
    </xf>
    <xf numFmtId="4" fontId="59" fillId="0" borderId="13" xfId="0" applyNumberFormat="1" applyFont="1" applyBorder="1" applyAlignment="1" applyProtection="1">
      <alignment vertical="center"/>
      <protection hidden="1"/>
    </xf>
    <xf numFmtId="169" fontId="11" fillId="12" borderId="36" xfId="36" applyNumberFormat="1" applyFont="1" applyFill="1" applyBorder="1" applyAlignment="1" applyProtection="1">
      <alignment vertical="center"/>
      <protection locked="0"/>
    </xf>
    <xf numFmtId="169" fontId="11" fillId="12" borderId="34" xfId="36" applyNumberFormat="1" applyFont="1" applyFill="1" applyBorder="1" applyAlignment="1" applyProtection="1">
      <alignment vertical="center"/>
      <protection locked="0"/>
    </xf>
    <xf numFmtId="169" fontId="11" fillId="12" borderId="35" xfId="36" applyNumberFormat="1" applyFont="1" applyFill="1" applyBorder="1" applyAlignment="1" applyProtection="1">
      <alignment vertical="center"/>
      <protection locked="0"/>
    </xf>
    <xf numFmtId="169" fontId="11" fillId="12" borderId="37" xfId="36" applyNumberFormat="1" applyFont="1" applyFill="1" applyBorder="1" applyAlignment="1" applyProtection="1">
      <alignment vertical="center"/>
      <protection locked="0"/>
    </xf>
    <xf numFmtId="169" fontId="11" fillId="12" borderId="28" xfId="36" applyNumberFormat="1" applyFont="1" applyFill="1" applyBorder="1" applyAlignment="1" applyProtection="1">
      <alignment vertical="center"/>
      <protection locked="0"/>
    </xf>
    <xf numFmtId="169" fontId="11" fillId="12" borderId="29" xfId="36" applyNumberFormat="1" applyFont="1" applyFill="1" applyBorder="1" applyAlignment="1" applyProtection="1">
      <alignment vertical="center"/>
      <protection locked="0"/>
    </xf>
    <xf numFmtId="169" fontId="11" fillId="12" borderId="38" xfId="36" applyNumberFormat="1" applyFont="1" applyFill="1" applyBorder="1" applyAlignment="1" applyProtection="1">
      <alignment vertical="center"/>
      <protection locked="0"/>
    </xf>
    <xf numFmtId="169" fontId="11" fillId="12" borderId="39" xfId="36" applyNumberFormat="1" applyFont="1" applyFill="1" applyBorder="1" applyAlignment="1" applyProtection="1">
      <alignment vertical="center"/>
      <protection locked="0"/>
    </xf>
    <xf numFmtId="169" fontId="11" fillId="12" borderId="40" xfId="36" applyNumberFormat="1" applyFont="1" applyFill="1" applyBorder="1" applyAlignment="1" applyProtection="1">
      <alignment vertical="center"/>
      <protection locked="0"/>
    </xf>
    <xf numFmtId="169" fontId="11" fillId="12" borderId="41" xfId="36" applyNumberFormat="1" applyFont="1" applyFill="1" applyBorder="1" applyAlignment="1" applyProtection="1">
      <alignment vertical="center"/>
      <protection locked="0"/>
    </xf>
    <xf numFmtId="169" fontId="11" fillId="12" borderId="42" xfId="36" applyNumberFormat="1" applyFont="1" applyFill="1" applyBorder="1" applyAlignment="1" applyProtection="1">
      <alignment vertical="center"/>
      <protection locked="0"/>
    </xf>
    <xf numFmtId="169" fontId="11" fillId="12" borderId="43" xfId="36" applyNumberFormat="1" applyFont="1" applyFill="1" applyBorder="1" applyAlignment="1" applyProtection="1">
      <alignment vertical="center"/>
      <protection locked="0"/>
    </xf>
    <xf numFmtId="169" fontId="11" fillId="12" borderId="44" xfId="36" applyNumberFormat="1" applyFont="1" applyFill="1" applyBorder="1" applyAlignment="1" applyProtection="1">
      <alignment vertical="center"/>
      <protection locked="0"/>
    </xf>
    <xf numFmtId="169" fontId="11" fillId="12" borderId="45" xfId="36" applyNumberFormat="1" applyFont="1" applyFill="1" applyBorder="1" applyAlignment="1" applyProtection="1">
      <alignment vertical="center"/>
      <protection locked="0"/>
    </xf>
    <xf numFmtId="169" fontId="11" fillId="12" borderId="46" xfId="36" applyNumberFormat="1" applyFont="1" applyFill="1" applyBorder="1" applyAlignment="1" applyProtection="1">
      <alignment vertical="center"/>
      <protection locked="0"/>
    </xf>
    <xf numFmtId="164" fontId="6" fillId="7" borderId="47" xfId="38" applyFont="1" applyFill="1" applyBorder="1" applyAlignment="1">
      <alignment horizontal="center" vertical="center"/>
    </xf>
    <xf numFmtId="164" fontId="6" fillId="7" borderId="36" xfId="38" applyFont="1" applyFill="1" applyBorder="1" applyAlignment="1">
      <alignment horizontal="center" vertical="center"/>
    </xf>
    <xf numFmtId="169" fontId="11" fillId="12" borderId="39" xfId="38" applyNumberFormat="1" applyFont="1" applyFill="1" applyBorder="1" applyAlignment="1" applyProtection="1">
      <alignment vertical="center"/>
      <protection locked="0"/>
    </xf>
    <xf numFmtId="169" fontId="11" fillId="12" borderId="40" xfId="38" applyNumberFormat="1" applyFont="1" applyFill="1" applyBorder="1" applyAlignment="1" applyProtection="1">
      <alignment vertical="center"/>
      <protection locked="0"/>
    </xf>
    <xf numFmtId="169" fontId="11" fillId="0" borderId="34" xfId="38" applyNumberFormat="1" applyFont="1" applyBorder="1" applyAlignment="1" applyProtection="1">
      <alignment vertical="center"/>
      <protection hidden="1"/>
    </xf>
    <xf numFmtId="169" fontId="11" fillId="0" borderId="35" xfId="38" applyNumberFormat="1" applyFont="1" applyBorder="1" applyAlignment="1" applyProtection="1">
      <alignment vertical="center"/>
      <protection hidden="1"/>
    </xf>
    <xf numFmtId="169" fontId="11" fillId="0" borderId="34" xfId="38" applyNumberFormat="1" applyFont="1" applyBorder="1" applyAlignment="1" applyProtection="1">
      <alignment vertical="center"/>
      <protection locked="0"/>
    </xf>
    <xf numFmtId="0" fontId="8" fillId="12" borderId="13" xfId="20" applyFont="1" applyFill="1" applyBorder="1" applyProtection="1">
      <protection locked="0"/>
    </xf>
    <xf numFmtId="164" fontId="13" fillId="12" borderId="20" xfId="42" applyFont="1" applyFill="1" applyBorder="1" applyProtection="1">
      <protection locked="0"/>
    </xf>
    <xf numFmtId="14" fontId="13" fillId="12" borderId="20" xfId="42" applyNumberFormat="1" applyFont="1" applyFill="1" applyBorder="1" applyProtection="1">
      <protection locked="0"/>
    </xf>
    <xf numFmtId="0" fontId="13" fillId="12" borderId="20" xfId="42" applyNumberFormat="1" applyFont="1" applyFill="1" applyBorder="1" applyProtection="1">
      <protection locked="0"/>
    </xf>
    <xf numFmtId="3" fontId="13" fillId="12" borderId="20" xfId="42" applyNumberFormat="1" applyFont="1" applyFill="1" applyBorder="1" applyAlignment="1" applyProtection="1">
      <alignment horizontal="center"/>
      <protection locked="0"/>
    </xf>
    <xf numFmtId="3" fontId="13" fillId="12" borderId="20" xfId="42" applyNumberFormat="1" applyFont="1" applyFill="1" applyBorder="1" applyProtection="1">
      <protection locked="0"/>
    </xf>
    <xf numFmtId="164" fontId="13" fillId="12" borderId="21" xfId="42" applyFont="1" applyFill="1" applyBorder="1" applyProtection="1">
      <protection locked="0"/>
    </xf>
    <xf numFmtId="14" fontId="13" fillId="12" borderId="21" xfId="42" applyNumberFormat="1" applyFont="1" applyFill="1" applyBorder="1" applyProtection="1">
      <protection locked="0"/>
    </xf>
    <xf numFmtId="0" fontId="13" fillId="12" borderId="21" xfId="42" applyNumberFormat="1" applyFont="1" applyFill="1" applyBorder="1" applyProtection="1">
      <protection locked="0"/>
    </xf>
    <xf numFmtId="3" fontId="13" fillId="12" borderId="21" xfId="42" applyNumberFormat="1" applyFont="1" applyFill="1" applyBorder="1" applyAlignment="1" applyProtection="1">
      <alignment horizontal="center"/>
      <protection locked="0"/>
    </xf>
    <xf numFmtId="0" fontId="11" fillId="0" borderId="10" xfId="13" applyFont="1" applyBorder="1" applyAlignment="1" applyProtection="1">
      <alignment horizontal="left"/>
      <protection locked="0"/>
    </xf>
    <xf numFmtId="0" fontId="11" fillId="0" borderId="9" xfId="13" applyFont="1" applyBorder="1" applyAlignment="1" applyProtection="1">
      <alignment horizontal="left"/>
      <protection locked="0"/>
    </xf>
    <xf numFmtId="168" fontId="11" fillId="12" borderId="48" xfId="46" applyNumberFormat="1" applyFont="1" applyFill="1" applyBorder="1" applyProtection="1">
      <protection locked="0"/>
    </xf>
    <xf numFmtId="168" fontId="11" fillId="12" borderId="49" xfId="46" applyNumberFormat="1" applyFont="1" applyFill="1" applyBorder="1" applyProtection="1">
      <protection locked="0"/>
    </xf>
    <xf numFmtId="164" fontId="11" fillId="12" borderId="37" xfId="38" applyFont="1" applyFill="1" applyBorder="1" applyAlignment="1" applyProtection="1">
      <alignment horizontal="left" vertical="center"/>
      <protection locked="0"/>
    </xf>
    <xf numFmtId="171" fontId="11" fillId="12" borderId="37" xfId="38" applyNumberFormat="1" applyFont="1" applyFill="1" applyBorder="1" applyAlignment="1" applyProtection="1">
      <alignment horizontal="left" vertical="center"/>
      <protection locked="0"/>
    </xf>
    <xf numFmtId="164" fontId="11" fillId="12" borderId="38" xfId="38" applyFont="1" applyFill="1" applyBorder="1" applyAlignment="1" applyProtection="1">
      <alignment horizontal="left" vertical="center"/>
      <protection locked="0"/>
    </xf>
    <xf numFmtId="0" fontId="6" fillId="7" borderId="30" xfId="38" applyNumberFormat="1" applyFont="1" applyFill="1" applyBorder="1" applyAlignment="1" applyProtection="1">
      <alignment horizontal="center" vertical="center"/>
      <protection hidden="1"/>
    </xf>
    <xf numFmtId="0" fontId="6" fillId="7" borderId="31" xfId="38" applyNumberFormat="1" applyFont="1" applyFill="1" applyBorder="1" applyAlignment="1" applyProtection="1">
      <alignment horizontal="center" vertical="center"/>
      <protection hidden="1"/>
    </xf>
    <xf numFmtId="164" fontId="6" fillId="7" borderId="13" xfId="38" applyFont="1" applyFill="1" applyBorder="1" applyAlignment="1">
      <alignment horizontal="center" vertical="center"/>
    </xf>
    <xf numFmtId="0" fontId="6" fillId="7" borderId="50" xfId="38" applyNumberFormat="1" applyFont="1" applyFill="1" applyBorder="1" applyAlignment="1" applyProtection="1">
      <alignment horizontal="center" vertical="center"/>
      <protection hidden="1"/>
    </xf>
    <xf numFmtId="164" fontId="6" fillId="7" borderId="13" xfId="38" applyFont="1" applyFill="1" applyBorder="1" applyAlignment="1">
      <alignment horizontal="left" vertical="center"/>
    </xf>
    <xf numFmtId="169" fontId="11" fillId="7" borderId="50" xfId="36" applyNumberFormat="1" applyFont="1" applyFill="1" applyBorder="1" applyAlignment="1" applyProtection="1">
      <alignment vertical="center"/>
      <protection hidden="1"/>
    </xf>
    <xf numFmtId="169" fontId="11" fillId="7" borderId="30" xfId="36" applyNumberFormat="1" applyFont="1" applyFill="1" applyBorder="1" applyAlignment="1" applyProtection="1">
      <alignment vertical="center"/>
      <protection hidden="1"/>
    </xf>
    <xf numFmtId="169" fontId="11" fillId="7" borderId="31" xfId="36" applyNumberFormat="1" applyFont="1" applyFill="1" applyBorder="1" applyAlignment="1" applyProtection="1">
      <alignment vertical="center"/>
      <protection hidden="1"/>
    </xf>
    <xf numFmtId="171" fontId="6" fillId="7" borderId="13" xfId="38" applyNumberFormat="1" applyFont="1" applyFill="1" applyBorder="1" applyAlignment="1" applyProtection="1">
      <alignment horizontal="left" vertical="center"/>
      <protection hidden="1"/>
    </xf>
    <xf numFmtId="0" fontId="13" fillId="7" borderId="15" xfId="19" applyFont="1" applyFill="1" applyBorder="1" applyAlignment="1">
      <alignment horizontal="left"/>
    </xf>
    <xf numFmtId="0" fontId="13" fillId="7" borderId="15" xfId="19" applyFont="1" applyFill="1" applyBorder="1" applyAlignment="1">
      <alignment horizontal="center"/>
    </xf>
    <xf numFmtId="0" fontId="13" fillId="7" borderId="14" xfId="19" applyFont="1" applyFill="1" applyBorder="1"/>
    <xf numFmtId="0" fontId="13" fillId="7" borderId="15" xfId="19" applyFont="1" applyFill="1" applyBorder="1"/>
    <xf numFmtId="0" fontId="13" fillId="7" borderId="20" xfId="19" applyFont="1" applyFill="1" applyBorder="1" applyAlignment="1">
      <alignment horizontal="centerContinuous"/>
    </xf>
    <xf numFmtId="0" fontId="13" fillId="7" borderId="16" xfId="19" applyFont="1" applyFill="1" applyBorder="1" applyAlignment="1">
      <alignment horizontal="centerContinuous"/>
    </xf>
    <xf numFmtId="0" fontId="58" fillId="7" borderId="8" xfId="0" applyFont="1" applyFill="1" applyBorder="1" applyAlignment="1" applyProtection="1">
      <alignment horizontal="center" vertical="center" wrapText="1"/>
      <protection hidden="1"/>
    </xf>
    <xf numFmtId="4" fontId="59" fillId="7" borderId="13" xfId="0" applyNumberFormat="1" applyFont="1" applyFill="1" applyBorder="1" applyAlignment="1" applyProtection="1">
      <alignment vertical="center"/>
      <protection hidden="1"/>
    </xf>
    <xf numFmtId="164" fontId="8" fillId="12" borderId="22" xfId="32" applyFont="1" applyFill="1" applyBorder="1" applyProtection="1">
      <protection locked="0"/>
    </xf>
    <xf numFmtId="164" fontId="8" fillId="12" borderId="20" xfId="32" applyFont="1" applyFill="1" applyBorder="1" applyProtection="1">
      <protection locked="0"/>
    </xf>
    <xf numFmtId="164" fontId="8" fillId="12" borderId="21" xfId="32" applyFont="1" applyFill="1" applyBorder="1" applyProtection="1">
      <protection locked="0"/>
    </xf>
    <xf numFmtId="167" fontId="11" fillId="7" borderId="8" xfId="14" applyNumberFormat="1" applyFont="1" applyFill="1" applyBorder="1" applyProtection="1">
      <protection hidden="1"/>
    </xf>
    <xf numFmtId="3" fontId="11" fillId="7" borderId="13" xfId="0" applyNumberFormat="1" applyFont="1" applyFill="1" applyBorder="1" applyProtection="1">
      <protection hidden="1"/>
    </xf>
    <xf numFmtId="4" fontId="11" fillId="0" borderId="20" xfId="40" applyNumberFormat="1" applyFont="1" applyBorder="1"/>
    <xf numFmtId="4" fontId="6" fillId="0" borderId="20" xfId="40" applyNumberFormat="1" applyFont="1" applyBorder="1"/>
    <xf numFmtId="4" fontId="6" fillId="0" borderId="13" xfId="40" applyNumberFormat="1" applyFont="1" applyBorder="1"/>
    <xf numFmtId="4" fontId="11" fillId="0" borderId="13" xfId="40" applyNumberFormat="1" applyFont="1" applyBorder="1"/>
    <xf numFmtId="4" fontId="16" fillId="7" borderId="36" xfId="0" applyNumberFormat="1" applyFont="1" applyFill="1" applyBorder="1" applyAlignment="1" applyProtection="1">
      <alignment vertical="center"/>
      <protection hidden="1"/>
    </xf>
    <xf numFmtId="4" fontId="16" fillId="7" borderId="28" xfId="0" applyNumberFormat="1" applyFont="1" applyFill="1" applyBorder="1" applyAlignment="1" applyProtection="1">
      <alignment vertical="center"/>
      <protection hidden="1"/>
    </xf>
    <xf numFmtId="4" fontId="16" fillId="7" borderId="13" xfId="0" applyNumberFormat="1" applyFont="1" applyFill="1" applyBorder="1" applyAlignment="1" applyProtection="1">
      <alignment vertical="center"/>
      <protection hidden="1"/>
    </xf>
    <xf numFmtId="4" fontId="16" fillId="12" borderId="37" xfId="0" applyNumberFormat="1" applyFont="1" applyFill="1" applyBorder="1" applyAlignment="1" applyProtection="1">
      <alignment vertical="center"/>
      <protection locked="0"/>
    </xf>
    <xf numFmtId="4" fontId="16" fillId="12" borderId="28" xfId="0" applyNumberFormat="1" applyFont="1" applyFill="1" applyBorder="1" applyAlignment="1" applyProtection="1">
      <alignment vertical="center"/>
      <protection locked="0"/>
    </xf>
    <xf numFmtId="4" fontId="16" fillId="0" borderId="13" xfId="0" applyNumberFormat="1" applyFont="1" applyBorder="1" applyAlignment="1" applyProtection="1">
      <alignment vertical="center"/>
      <protection hidden="1"/>
    </xf>
    <xf numFmtId="4" fontId="16" fillId="12" borderId="38" xfId="0" applyNumberFormat="1" applyFont="1" applyFill="1" applyBorder="1" applyAlignment="1" applyProtection="1">
      <alignment vertical="center"/>
      <protection locked="0"/>
    </xf>
    <xf numFmtId="4" fontId="16" fillId="12" borderId="39" xfId="0" applyNumberFormat="1" applyFont="1" applyFill="1" applyBorder="1" applyAlignment="1" applyProtection="1">
      <alignment vertical="center"/>
      <protection locked="0"/>
    </xf>
    <xf numFmtId="4" fontId="16" fillId="0" borderId="22" xfId="0" applyNumberFormat="1" applyFont="1" applyBorder="1" applyAlignment="1" applyProtection="1">
      <alignment vertical="center"/>
      <protection hidden="1"/>
    </xf>
    <xf numFmtId="4" fontId="16" fillId="12" borderId="36" xfId="0" applyNumberFormat="1" applyFont="1" applyFill="1" applyBorder="1" applyAlignment="1" applyProtection="1">
      <alignment vertical="center"/>
      <protection locked="0"/>
    </xf>
    <xf numFmtId="4" fontId="16" fillId="12" borderId="34" xfId="0" applyNumberFormat="1" applyFont="1" applyFill="1" applyBorder="1" applyAlignment="1" applyProtection="1">
      <alignment vertical="center"/>
      <protection locked="0"/>
    </xf>
    <xf numFmtId="4" fontId="16" fillId="0" borderId="21" xfId="0" applyNumberFormat="1" applyFont="1" applyBorder="1" applyAlignment="1" applyProtection="1">
      <alignment vertical="center"/>
      <protection hidden="1"/>
    </xf>
    <xf numFmtId="4" fontId="16" fillId="7" borderId="51" xfId="0" applyNumberFormat="1" applyFont="1" applyFill="1" applyBorder="1" applyAlignment="1" applyProtection="1">
      <alignment vertical="center"/>
      <protection hidden="1"/>
    </xf>
    <xf numFmtId="4" fontId="16" fillId="7" borderId="52" xfId="0" applyNumberFormat="1" applyFont="1" applyFill="1" applyBorder="1" applyAlignment="1" applyProtection="1">
      <alignment vertical="center"/>
      <protection hidden="1"/>
    </xf>
    <xf numFmtId="4" fontId="16" fillId="7" borderId="53" xfId="0" applyNumberFormat="1" applyFont="1" applyFill="1" applyBorder="1" applyAlignment="1" applyProtection="1">
      <alignment vertical="center"/>
      <protection hidden="1"/>
    </xf>
    <xf numFmtId="4" fontId="16" fillId="7" borderId="8" xfId="0" applyNumberFormat="1" applyFont="1" applyFill="1" applyBorder="1" applyAlignment="1" applyProtection="1">
      <alignment vertical="center"/>
      <protection hidden="1"/>
    </xf>
    <xf numFmtId="4" fontId="8" fillId="12" borderId="54" xfId="19" applyNumberFormat="1" applyFont="1" applyFill="1" applyBorder="1" applyProtection="1">
      <protection locked="0"/>
    </xf>
    <xf numFmtId="4" fontId="8" fillId="12" borderId="26" xfId="19" applyNumberFormat="1" applyFont="1" applyFill="1" applyBorder="1" applyProtection="1">
      <protection locked="0"/>
    </xf>
    <xf numFmtId="4" fontId="8" fillId="12" borderId="55" xfId="19" applyNumberFormat="1" applyFont="1" applyFill="1" applyBorder="1" applyProtection="1">
      <protection locked="0"/>
    </xf>
    <xf numFmtId="4" fontId="8" fillId="12" borderId="22" xfId="32" applyNumberFormat="1" applyFont="1" applyFill="1" applyBorder="1" applyProtection="1">
      <protection locked="0"/>
    </xf>
    <xf numFmtId="4" fontId="8" fillId="12" borderId="20" xfId="32" applyNumberFormat="1" applyFont="1" applyFill="1" applyBorder="1" applyProtection="1">
      <protection locked="0"/>
    </xf>
    <xf numFmtId="4" fontId="8" fillId="12" borderId="21" xfId="32" applyNumberFormat="1" applyFont="1" applyFill="1" applyBorder="1" applyProtection="1">
      <protection locked="0"/>
    </xf>
    <xf numFmtId="169" fontId="11" fillId="12" borderId="56" xfId="36" applyNumberFormat="1" applyFont="1" applyFill="1" applyBorder="1" applyAlignment="1" applyProtection="1">
      <alignment vertical="center"/>
      <protection locked="0"/>
    </xf>
    <xf numFmtId="169" fontId="11" fillId="7" borderId="57" xfId="36" applyNumberFormat="1" applyFont="1" applyFill="1" applyBorder="1" applyAlignment="1" applyProtection="1">
      <alignment vertical="center"/>
      <protection hidden="1"/>
    </xf>
    <xf numFmtId="169" fontId="11" fillId="7" borderId="8" xfId="36" applyNumberFormat="1" applyFont="1" applyFill="1" applyBorder="1" applyAlignment="1" applyProtection="1">
      <alignment vertical="center"/>
      <protection hidden="1"/>
    </xf>
    <xf numFmtId="169" fontId="11" fillId="12" borderId="58" xfId="36" applyNumberFormat="1" applyFont="1" applyFill="1" applyBorder="1" applyAlignment="1" applyProtection="1">
      <alignment vertical="center"/>
      <protection locked="0"/>
    </xf>
    <xf numFmtId="169" fontId="11" fillId="12" borderId="59" xfId="36" applyNumberFormat="1" applyFont="1" applyFill="1" applyBorder="1" applyAlignment="1" applyProtection="1">
      <alignment vertical="center"/>
      <protection locked="0"/>
    </xf>
    <xf numFmtId="169" fontId="11" fillId="12" borderId="60" xfId="36" applyNumberFormat="1" applyFont="1" applyFill="1" applyBorder="1" applyAlignment="1" applyProtection="1">
      <alignment vertical="center"/>
      <protection locked="0"/>
    </xf>
    <xf numFmtId="169" fontId="11" fillId="12" borderId="61" xfId="36" applyNumberFormat="1" applyFont="1" applyFill="1" applyBorder="1" applyAlignment="1" applyProtection="1">
      <alignment vertical="center"/>
      <protection locked="0"/>
    </xf>
    <xf numFmtId="169" fontId="11" fillId="12" borderId="62" xfId="36" applyNumberFormat="1" applyFont="1" applyFill="1" applyBorder="1" applyAlignment="1" applyProtection="1">
      <alignment vertical="center"/>
      <protection locked="0"/>
    </xf>
    <xf numFmtId="169" fontId="11" fillId="12" borderId="63" xfId="36" applyNumberFormat="1" applyFont="1" applyFill="1" applyBorder="1" applyAlignment="1" applyProtection="1">
      <alignment vertical="center"/>
      <protection locked="0"/>
    </xf>
    <xf numFmtId="169" fontId="11" fillId="12" borderId="64" xfId="36" applyNumberFormat="1" applyFont="1" applyFill="1" applyBorder="1" applyAlignment="1" applyProtection="1">
      <alignment vertical="center"/>
      <protection locked="0"/>
    </xf>
    <xf numFmtId="4" fontId="11" fillId="12" borderId="37" xfId="38" applyNumberFormat="1" applyFont="1" applyFill="1" applyBorder="1" applyAlignment="1" applyProtection="1">
      <alignment horizontal="right" vertical="center"/>
      <protection locked="0"/>
    </xf>
    <xf numFmtId="4" fontId="11" fillId="12" borderId="28" xfId="38" applyNumberFormat="1" applyFont="1" applyFill="1" applyBorder="1" applyAlignment="1" applyProtection="1">
      <alignment horizontal="right" vertical="center"/>
      <protection locked="0"/>
    </xf>
    <xf numFmtId="4" fontId="11" fillId="12" borderId="65" xfId="38" applyNumberFormat="1" applyFont="1" applyFill="1" applyBorder="1" applyAlignment="1" applyProtection="1">
      <alignment horizontal="right" vertical="center"/>
      <protection locked="0"/>
    </xf>
    <xf numFmtId="4" fontId="11" fillId="12" borderId="66" xfId="38" applyNumberFormat="1" applyFont="1" applyFill="1" applyBorder="1" applyAlignment="1" applyProtection="1">
      <alignment horizontal="right" vertical="center"/>
      <protection locked="0"/>
    </xf>
    <xf numFmtId="4" fontId="11" fillId="12" borderId="67" xfId="0" applyNumberFormat="1" applyFont="1" applyFill="1" applyBorder="1" applyProtection="1">
      <protection locked="0"/>
    </xf>
    <xf numFmtId="4" fontId="11" fillId="12" borderId="68" xfId="0" applyNumberFormat="1" applyFont="1" applyFill="1" applyBorder="1" applyProtection="1">
      <protection locked="0"/>
    </xf>
    <xf numFmtId="0" fontId="13" fillId="7" borderId="14" xfId="19" applyFont="1" applyFill="1" applyBorder="1" applyAlignment="1">
      <alignment horizontal="left"/>
    </xf>
    <xf numFmtId="0" fontId="13" fillId="7" borderId="19" xfId="19" applyFont="1" applyFill="1" applyBorder="1"/>
    <xf numFmtId="0" fontId="13" fillId="7" borderId="22" xfId="19" applyFont="1" applyFill="1" applyBorder="1" applyAlignment="1">
      <alignment horizontal="center"/>
    </xf>
    <xf numFmtId="0" fontId="13" fillId="7" borderId="18" xfId="19" applyFont="1" applyFill="1" applyBorder="1" applyAlignment="1">
      <alignment horizontal="centerContinuous"/>
    </xf>
    <xf numFmtId="0" fontId="13" fillId="7" borderId="0" xfId="19" applyFont="1" applyFill="1" applyAlignment="1">
      <alignment horizontal="centerContinuous"/>
    </xf>
    <xf numFmtId="0" fontId="13" fillId="7" borderId="0" xfId="19" applyFont="1" applyFill="1" applyAlignment="1">
      <alignment horizontal="center"/>
    </xf>
    <xf numFmtId="0" fontId="13" fillId="7" borderId="20" xfId="19" applyFont="1" applyFill="1" applyBorder="1" applyAlignment="1">
      <alignment horizontal="center"/>
    </xf>
    <xf numFmtId="0" fontId="7" fillId="7" borderId="10" xfId="19" applyFont="1" applyFill="1" applyBorder="1"/>
    <xf numFmtId="0" fontId="8" fillId="7" borderId="9" xfId="19" applyFont="1" applyFill="1" applyBorder="1"/>
    <xf numFmtId="0" fontId="7" fillId="7" borderId="13" xfId="19" applyFont="1" applyFill="1" applyBorder="1" applyAlignment="1">
      <alignment horizontal="center"/>
    </xf>
    <xf numFmtId="0" fontId="7" fillId="7" borderId="8" xfId="19" applyFont="1" applyFill="1" applyBorder="1" applyAlignment="1">
      <alignment horizontal="center"/>
    </xf>
    <xf numFmtId="0" fontId="7" fillId="7" borderId="9" xfId="19" applyFont="1" applyFill="1" applyBorder="1"/>
    <xf numFmtId="3" fontId="7" fillId="7" borderId="13" xfId="19" applyNumberFormat="1" applyFont="1" applyFill="1" applyBorder="1"/>
    <xf numFmtId="0" fontId="7" fillId="7" borderId="17" xfId="19" applyFont="1" applyFill="1" applyBorder="1"/>
    <xf numFmtId="0" fontId="8" fillId="7" borderId="11" xfId="19" applyFont="1" applyFill="1" applyBorder="1"/>
    <xf numFmtId="4" fontId="13" fillId="12" borderId="10" xfId="19" applyNumberFormat="1" applyFont="1" applyFill="1" applyBorder="1" applyAlignment="1" applyProtection="1">
      <alignment horizontal="center"/>
      <protection locked="0"/>
    </xf>
    <xf numFmtId="4" fontId="13" fillId="12" borderId="8" xfId="19" applyNumberFormat="1" applyFont="1" applyFill="1" applyBorder="1" applyAlignment="1" applyProtection="1">
      <alignment horizontal="center"/>
      <protection locked="0"/>
    </xf>
    <xf numFmtId="0" fontId="13" fillId="12" borderId="10" xfId="19" applyFont="1" applyFill="1" applyBorder="1" applyAlignment="1" applyProtection="1">
      <alignment horizontal="center"/>
      <protection locked="0"/>
    </xf>
    <xf numFmtId="0" fontId="13" fillId="12" borderId="8" xfId="19" applyFont="1" applyFill="1" applyBorder="1" applyAlignment="1" applyProtection="1">
      <alignment horizontal="center"/>
      <protection locked="0"/>
    </xf>
    <xf numFmtId="164" fontId="8" fillId="12" borderId="14" xfId="24" applyFont="1" applyFill="1" applyBorder="1" applyAlignment="1" applyProtection="1">
      <alignment horizontal="center"/>
      <protection locked="0"/>
    </xf>
    <xf numFmtId="164" fontId="8" fillId="12" borderId="15" xfId="24" applyFont="1" applyFill="1" applyBorder="1" applyAlignment="1" applyProtection="1">
      <alignment horizontal="center"/>
      <protection locked="0"/>
    </xf>
    <xf numFmtId="0" fontId="18" fillId="0" borderId="0" xfId="0" applyFont="1" applyAlignment="1">
      <alignment horizontal="left" vertical="justify" wrapText="1"/>
    </xf>
    <xf numFmtId="0" fontId="72" fillId="0" borderId="0" xfId="0" applyFont="1"/>
    <xf numFmtId="0" fontId="71" fillId="0" borderId="0" xfId="0" applyFont="1" applyAlignment="1">
      <alignment horizontal="left" indent="1"/>
    </xf>
    <xf numFmtId="0" fontId="71" fillId="0" borderId="0" xfId="0" applyFont="1"/>
    <xf numFmtId="0" fontId="58" fillId="0" borderId="0" xfId="0" applyFont="1" applyAlignment="1">
      <alignment horizontal="center" vertical="center"/>
    </xf>
    <xf numFmtId="0" fontId="16" fillId="7" borderId="13" xfId="0" applyFont="1" applyFill="1" applyBorder="1" applyAlignment="1" applyProtection="1">
      <alignment vertical="center" wrapText="1"/>
      <protection hidden="1"/>
    </xf>
    <xf numFmtId="0" fontId="74" fillId="0" borderId="0" xfId="0" applyFont="1" applyAlignment="1">
      <alignment horizontal="justify"/>
    </xf>
    <xf numFmtId="169" fontId="11" fillId="12" borderId="69" xfId="36" applyNumberFormat="1" applyFont="1" applyFill="1" applyBorder="1" applyAlignment="1" applyProtection="1">
      <alignment vertical="center"/>
      <protection locked="0"/>
    </xf>
    <xf numFmtId="169" fontId="11" fillId="12" borderId="70" xfId="36" applyNumberFormat="1" applyFont="1" applyFill="1" applyBorder="1" applyAlignment="1" applyProtection="1">
      <alignment vertical="center"/>
      <protection locked="0"/>
    </xf>
    <xf numFmtId="169" fontId="11" fillId="12" borderId="71" xfId="36" applyNumberFormat="1" applyFont="1" applyFill="1" applyBorder="1" applyAlignment="1" applyProtection="1">
      <alignment vertical="center"/>
      <protection locked="0"/>
    </xf>
    <xf numFmtId="169" fontId="11" fillId="12" borderId="30" xfId="36" applyNumberFormat="1" applyFont="1" applyFill="1" applyBorder="1" applyAlignment="1" applyProtection="1">
      <alignment vertical="center"/>
      <protection locked="0"/>
    </xf>
    <xf numFmtId="169" fontId="11" fillId="12" borderId="31" xfId="36" applyNumberFormat="1" applyFont="1" applyFill="1" applyBorder="1" applyAlignment="1" applyProtection="1">
      <alignment vertical="center"/>
      <protection locked="0"/>
    </xf>
    <xf numFmtId="169" fontId="11" fillId="12" borderId="72" xfId="36" applyNumberFormat="1" applyFont="1" applyFill="1" applyBorder="1" applyAlignment="1" applyProtection="1">
      <alignment vertical="center"/>
      <protection locked="0"/>
    </xf>
    <xf numFmtId="169" fontId="11" fillId="12" borderId="73" xfId="36" applyNumberFormat="1" applyFont="1" applyFill="1" applyBorder="1" applyAlignment="1" applyProtection="1">
      <alignment vertical="center"/>
      <protection locked="0"/>
    </xf>
    <xf numFmtId="169" fontId="11" fillId="12" borderId="67" xfId="36" applyNumberFormat="1" applyFont="1" applyFill="1" applyBorder="1" applyAlignment="1" applyProtection="1">
      <alignment vertical="center"/>
      <protection locked="0"/>
    </xf>
    <xf numFmtId="169" fontId="11" fillId="12" borderId="68" xfId="36" applyNumberFormat="1" applyFont="1" applyFill="1" applyBorder="1" applyAlignment="1" applyProtection="1">
      <alignment vertical="center"/>
      <protection locked="0"/>
    </xf>
    <xf numFmtId="169" fontId="11" fillId="12" borderId="50" xfId="36" applyNumberFormat="1" applyFont="1" applyFill="1" applyBorder="1" applyAlignment="1" applyProtection="1">
      <alignment vertical="center"/>
      <protection locked="0"/>
    </xf>
    <xf numFmtId="169" fontId="11" fillId="12" borderId="74" xfId="36" applyNumberFormat="1" applyFont="1" applyFill="1" applyBorder="1" applyAlignment="1" applyProtection="1">
      <alignment vertical="center"/>
      <protection locked="0"/>
    </xf>
    <xf numFmtId="169" fontId="11" fillId="12" borderId="75" xfId="36" applyNumberFormat="1" applyFont="1" applyFill="1" applyBorder="1" applyAlignment="1" applyProtection="1">
      <alignment vertical="center"/>
      <protection locked="0"/>
    </xf>
    <xf numFmtId="169" fontId="11" fillId="12" borderId="76" xfId="36" applyNumberFormat="1" applyFont="1" applyFill="1" applyBorder="1" applyAlignment="1" applyProtection="1">
      <alignment vertical="center"/>
      <protection locked="0"/>
    </xf>
    <xf numFmtId="169" fontId="11" fillId="12" borderId="77" xfId="36" applyNumberFormat="1" applyFont="1" applyFill="1" applyBorder="1" applyAlignment="1" applyProtection="1">
      <alignment vertical="center"/>
      <protection locked="0"/>
    </xf>
    <xf numFmtId="169" fontId="11" fillId="12" borderId="78" xfId="36" applyNumberFormat="1" applyFont="1" applyFill="1" applyBorder="1" applyAlignment="1" applyProtection="1">
      <alignment vertical="center"/>
      <protection locked="0"/>
    </xf>
    <xf numFmtId="169" fontId="11" fillId="12" borderId="79" xfId="36" applyNumberFormat="1" applyFont="1" applyFill="1" applyBorder="1" applyAlignment="1" applyProtection="1">
      <alignment vertical="center"/>
      <protection locked="0"/>
    </xf>
    <xf numFmtId="169" fontId="11" fillId="12" borderId="80" xfId="36" applyNumberFormat="1" applyFont="1" applyFill="1" applyBorder="1" applyAlignment="1" applyProtection="1">
      <alignment vertical="center"/>
      <protection locked="0"/>
    </xf>
    <xf numFmtId="169" fontId="11" fillId="12" borderId="81" xfId="36" applyNumberFormat="1" applyFont="1" applyFill="1" applyBorder="1" applyAlignment="1" applyProtection="1">
      <alignment vertical="center"/>
      <protection locked="0"/>
    </xf>
    <xf numFmtId="169" fontId="11" fillId="12" borderId="82" xfId="36" applyNumberFormat="1" applyFont="1" applyFill="1" applyBorder="1" applyAlignment="1" applyProtection="1">
      <alignment vertical="center"/>
      <protection locked="0"/>
    </xf>
    <xf numFmtId="169" fontId="11" fillId="12" borderId="83" xfId="36" applyNumberFormat="1" applyFont="1" applyFill="1" applyBorder="1" applyAlignment="1" applyProtection="1">
      <alignment vertical="center"/>
      <protection locked="0"/>
    </xf>
    <xf numFmtId="169" fontId="11" fillId="12" borderId="84" xfId="36" applyNumberFormat="1" applyFont="1" applyFill="1" applyBorder="1" applyAlignment="1" applyProtection="1">
      <alignment vertical="center"/>
      <protection locked="0"/>
    </xf>
    <xf numFmtId="169" fontId="11" fillId="12" borderId="16" xfId="36" applyNumberFormat="1" applyFont="1" applyFill="1" applyBorder="1" applyAlignment="1" applyProtection="1">
      <alignment vertical="center"/>
      <protection locked="0"/>
    </xf>
    <xf numFmtId="169" fontId="11" fillId="12" borderId="85" xfId="36" applyNumberFormat="1" applyFont="1" applyFill="1" applyBorder="1" applyAlignment="1" applyProtection="1">
      <alignment vertical="center"/>
      <protection locked="0"/>
    </xf>
    <xf numFmtId="169" fontId="11" fillId="12" borderId="18" xfId="36" applyNumberFormat="1" applyFont="1" applyFill="1" applyBorder="1" applyAlignment="1" applyProtection="1">
      <alignment vertical="center"/>
      <protection locked="0"/>
    </xf>
    <xf numFmtId="0" fontId="58" fillId="12" borderId="13" xfId="0" applyFont="1" applyFill="1" applyBorder="1" applyAlignment="1" applyProtection="1">
      <alignment horizontal="center" vertical="center" wrapText="1"/>
      <protection locked="0"/>
    </xf>
    <xf numFmtId="0" fontId="0" fillId="12" borderId="86" xfId="0" applyFill="1" applyBorder="1" applyProtection="1">
      <protection locked="0"/>
    </xf>
    <xf numFmtId="0" fontId="0" fillId="12" borderId="87" xfId="0" applyFill="1" applyBorder="1" applyProtection="1">
      <protection locked="0"/>
    </xf>
    <xf numFmtId="0" fontId="0" fillId="12" borderId="21" xfId="0" applyFill="1" applyBorder="1" applyProtection="1">
      <protection locked="0"/>
    </xf>
    <xf numFmtId="169" fontId="11" fillId="12" borderId="57" xfId="36" applyNumberFormat="1" applyFont="1" applyFill="1" applyBorder="1" applyAlignment="1" applyProtection="1">
      <alignment vertical="center"/>
      <protection locked="0"/>
    </xf>
    <xf numFmtId="49" fontId="62" fillId="0" borderId="0" xfId="0" applyNumberFormat="1" applyFont="1" applyAlignment="1">
      <alignment vertical="center"/>
    </xf>
    <xf numFmtId="0" fontId="62" fillId="0" borderId="0" xfId="0" applyFont="1" applyAlignment="1">
      <alignment vertical="center"/>
    </xf>
    <xf numFmtId="0" fontId="62" fillId="0" borderId="0" xfId="15" applyFont="1" applyAlignment="1">
      <alignment vertical="center"/>
    </xf>
    <xf numFmtId="49" fontId="62" fillId="0" borderId="0" xfId="0" applyNumberFormat="1" applyFont="1"/>
    <xf numFmtId="0" fontId="62" fillId="0" borderId="0" xfId="0" applyFont="1"/>
    <xf numFmtId="0" fontId="0" fillId="16" borderId="0" xfId="0" applyFill="1"/>
    <xf numFmtId="0" fontId="79" fillId="16" borderId="0" xfId="0" applyFont="1" applyFill="1"/>
    <xf numFmtId="0" fontId="80" fillId="16" borderId="0" xfId="0" applyFont="1" applyFill="1"/>
    <xf numFmtId="0" fontId="7" fillId="12" borderId="13" xfId="0" applyFont="1" applyFill="1" applyBorder="1" applyAlignment="1" applyProtection="1">
      <alignment horizontal="center"/>
      <protection locked="0"/>
    </xf>
    <xf numFmtId="164" fontId="7" fillId="16" borderId="11" xfId="43" applyFont="1" applyFill="1" applyBorder="1" applyAlignment="1">
      <alignment horizontal="centerContinuous"/>
    </xf>
    <xf numFmtId="164" fontId="7" fillId="16" borderId="18" xfId="43" applyFont="1" applyFill="1" applyBorder="1" applyAlignment="1">
      <alignment horizontal="centerContinuous"/>
    </xf>
    <xf numFmtId="164" fontId="7" fillId="16" borderId="10" xfId="31" applyFont="1" applyFill="1" applyBorder="1" applyAlignment="1">
      <alignment horizontal="centerContinuous" wrapText="1"/>
    </xf>
    <xf numFmtId="164" fontId="7" fillId="16" borderId="9" xfId="31" applyFont="1" applyFill="1" applyBorder="1" applyAlignment="1">
      <alignment horizontal="centerContinuous" wrapText="1"/>
    </xf>
    <xf numFmtId="164" fontId="9" fillId="16" borderId="9" xfId="31" applyFont="1" applyFill="1" applyBorder="1" applyAlignment="1">
      <alignment horizontal="centerContinuous" wrapText="1"/>
    </xf>
    <xf numFmtId="164" fontId="9" fillId="0" borderId="20" xfId="31" applyFont="1" applyBorder="1"/>
    <xf numFmtId="0" fontId="31" fillId="6" borderId="8" xfId="19" applyFont="1" applyFill="1" applyBorder="1"/>
    <xf numFmtId="0" fontId="84" fillId="6" borderId="9" xfId="14" applyFont="1" applyFill="1" applyBorder="1"/>
    <xf numFmtId="164" fontId="85" fillId="6" borderId="8" xfId="30" applyFont="1" applyFill="1" applyBorder="1"/>
    <xf numFmtId="167" fontId="11" fillId="12" borderId="26" xfId="14" applyNumberFormat="1" applyFont="1" applyFill="1" applyBorder="1" applyProtection="1">
      <protection locked="0"/>
    </xf>
    <xf numFmtId="167" fontId="11" fillId="12" borderId="88" xfId="14" applyNumberFormat="1" applyFont="1" applyFill="1" applyBorder="1" applyProtection="1">
      <protection locked="0"/>
    </xf>
    <xf numFmtId="3" fontId="11" fillId="7" borderId="21" xfId="0" applyNumberFormat="1" applyFont="1" applyFill="1" applyBorder="1" applyProtection="1">
      <protection hidden="1"/>
    </xf>
    <xf numFmtId="14" fontId="15" fillId="12" borderId="24" xfId="0" applyNumberFormat="1" applyFont="1" applyFill="1" applyBorder="1" applyProtection="1">
      <protection locked="0"/>
    </xf>
    <xf numFmtId="16" fontId="15" fillId="12" borderId="24" xfId="0" applyNumberFormat="1" applyFont="1" applyFill="1" applyBorder="1" applyProtection="1">
      <protection locked="0"/>
    </xf>
    <xf numFmtId="10" fontId="7" fillId="12" borderId="13" xfId="12" applyNumberFormat="1" applyFont="1" applyFill="1" applyBorder="1" applyAlignment="1" applyProtection="1">
      <alignment horizontal="center"/>
      <protection locked="0"/>
    </xf>
    <xf numFmtId="169" fontId="11" fillId="12" borderId="89" xfId="36" applyNumberFormat="1" applyFont="1" applyFill="1" applyBorder="1" applyAlignment="1" applyProtection="1">
      <alignment vertical="center"/>
      <protection locked="0"/>
    </xf>
    <xf numFmtId="169" fontId="11" fillId="12" borderId="90" xfId="36" applyNumberFormat="1" applyFont="1" applyFill="1" applyBorder="1" applyAlignment="1" applyProtection="1">
      <alignment vertical="center"/>
      <protection locked="0"/>
    </xf>
    <xf numFmtId="169" fontId="11" fillId="12" borderId="91" xfId="36" applyNumberFormat="1" applyFont="1" applyFill="1" applyBorder="1" applyAlignment="1" applyProtection="1">
      <alignment vertical="center"/>
      <protection locked="0"/>
    </xf>
    <xf numFmtId="169" fontId="11" fillId="12" borderId="92" xfId="36" applyNumberFormat="1" applyFont="1" applyFill="1" applyBorder="1" applyAlignment="1" applyProtection="1">
      <alignment vertical="center"/>
      <protection locked="0"/>
    </xf>
    <xf numFmtId="169" fontId="11" fillId="12" borderId="4" xfId="36" applyNumberFormat="1" applyFont="1" applyFill="1" applyBorder="1" applyAlignment="1" applyProtection="1">
      <alignment vertical="center"/>
      <protection locked="0"/>
    </xf>
    <xf numFmtId="169" fontId="11" fillId="12" borderId="93" xfId="36" applyNumberFormat="1" applyFont="1" applyFill="1" applyBorder="1" applyAlignment="1" applyProtection="1">
      <alignment vertical="center"/>
      <protection locked="0"/>
    </xf>
    <xf numFmtId="169" fontId="11" fillId="12" borderId="94" xfId="36" applyNumberFormat="1" applyFont="1" applyFill="1" applyBorder="1" applyAlignment="1" applyProtection="1">
      <alignment vertical="center"/>
      <protection locked="0"/>
    </xf>
    <xf numFmtId="169" fontId="11" fillId="12" borderId="95" xfId="36" applyNumberFormat="1" applyFont="1" applyFill="1" applyBorder="1" applyAlignment="1" applyProtection="1">
      <alignment vertical="center"/>
      <protection locked="0"/>
    </xf>
    <xf numFmtId="169" fontId="11" fillId="12" borderId="96" xfId="36" applyNumberFormat="1" applyFont="1" applyFill="1" applyBorder="1" applyAlignment="1" applyProtection="1">
      <alignment vertical="center"/>
      <protection locked="0"/>
    </xf>
    <xf numFmtId="3" fontId="8" fillId="12" borderId="21" xfId="19" applyNumberFormat="1" applyFont="1" applyFill="1" applyBorder="1" applyProtection="1">
      <protection locked="0"/>
    </xf>
    <xf numFmtId="3" fontId="8" fillId="12" borderId="11" xfId="19" applyNumberFormat="1" applyFont="1" applyFill="1" applyBorder="1" applyProtection="1">
      <protection locked="0"/>
    </xf>
    <xf numFmtId="3" fontId="8" fillId="12" borderId="17" xfId="19" applyNumberFormat="1" applyFont="1" applyFill="1" applyBorder="1" applyProtection="1">
      <protection locked="0"/>
    </xf>
    <xf numFmtId="3" fontId="8" fillId="12" borderId="18" xfId="19" applyNumberFormat="1" applyFont="1" applyFill="1" applyBorder="1" applyProtection="1">
      <protection locked="0"/>
    </xf>
    <xf numFmtId="4" fontId="16" fillId="0" borderId="51" xfId="0" applyNumberFormat="1" applyFont="1" applyBorder="1" applyAlignment="1" applyProtection="1">
      <alignment vertical="center"/>
      <protection hidden="1"/>
    </xf>
    <xf numFmtId="4" fontId="16" fillId="0" borderId="52" xfId="0" applyNumberFormat="1" applyFont="1" applyBorder="1" applyAlignment="1" applyProtection="1">
      <alignment vertical="center"/>
      <protection hidden="1"/>
    </xf>
    <xf numFmtId="4" fontId="16" fillId="0" borderId="53" xfId="0" applyNumberFormat="1" applyFont="1" applyBorder="1" applyAlignment="1" applyProtection="1">
      <alignment vertical="center"/>
      <protection hidden="1"/>
    </xf>
    <xf numFmtId="3" fontId="11" fillId="12" borderId="74" xfId="0" applyNumberFormat="1" applyFont="1" applyFill="1" applyBorder="1" applyProtection="1">
      <protection locked="0"/>
    </xf>
    <xf numFmtId="3" fontId="11" fillId="12" borderId="70" xfId="0" applyNumberFormat="1" applyFont="1" applyFill="1" applyBorder="1" applyProtection="1">
      <protection locked="0"/>
    </xf>
    <xf numFmtId="3" fontId="11" fillId="12" borderId="71" xfId="0" applyNumberFormat="1" applyFont="1" applyFill="1" applyBorder="1" applyProtection="1">
      <protection locked="0"/>
    </xf>
    <xf numFmtId="3" fontId="11" fillId="12" borderId="73" xfId="0" applyNumberFormat="1" applyFont="1" applyFill="1" applyBorder="1" applyProtection="1">
      <protection locked="0"/>
    </xf>
    <xf numFmtId="3" fontId="11" fillId="12" borderId="28" xfId="0" applyNumberFormat="1" applyFont="1" applyFill="1" applyBorder="1" applyProtection="1">
      <protection locked="0"/>
    </xf>
    <xf numFmtId="3" fontId="11" fillId="12" borderId="29" xfId="0" applyNumberFormat="1" applyFont="1" applyFill="1" applyBorder="1" applyProtection="1">
      <protection locked="0"/>
    </xf>
    <xf numFmtId="3" fontId="11" fillId="12" borderId="67" xfId="0" applyNumberFormat="1" applyFont="1" applyFill="1" applyBorder="1" applyProtection="1">
      <protection locked="0"/>
    </xf>
    <xf numFmtId="3" fontId="11" fillId="12" borderId="68" xfId="0" applyNumberFormat="1" applyFont="1" applyFill="1" applyBorder="1" applyProtection="1">
      <protection locked="0"/>
    </xf>
    <xf numFmtId="3" fontId="11" fillId="12" borderId="64" xfId="0" applyNumberFormat="1" applyFont="1" applyFill="1" applyBorder="1" applyProtection="1">
      <protection locked="0"/>
    </xf>
    <xf numFmtId="3" fontId="11" fillId="7" borderId="57" xfId="0" applyNumberFormat="1" applyFont="1" applyFill="1" applyBorder="1" applyProtection="1">
      <protection hidden="1"/>
    </xf>
    <xf numFmtId="3" fontId="11" fillId="7" borderId="30" xfId="0" applyNumberFormat="1" applyFont="1" applyFill="1" applyBorder="1" applyProtection="1">
      <protection hidden="1"/>
    </xf>
    <xf numFmtId="3" fontId="11" fillId="7" borderId="31" xfId="0" applyNumberFormat="1" applyFont="1" applyFill="1" applyBorder="1" applyProtection="1">
      <protection hidden="1"/>
    </xf>
    <xf numFmtId="3" fontId="11" fillId="12" borderId="72" xfId="0" applyNumberFormat="1" applyFont="1" applyFill="1" applyBorder="1" applyProtection="1">
      <protection locked="0"/>
    </xf>
    <xf numFmtId="3" fontId="11" fillId="12" borderId="34" xfId="0" applyNumberFormat="1" applyFont="1" applyFill="1" applyBorder="1" applyProtection="1">
      <protection locked="0"/>
    </xf>
    <xf numFmtId="3" fontId="11" fillId="12" borderId="35" xfId="0" applyNumberFormat="1" applyFont="1" applyFill="1" applyBorder="1" applyProtection="1">
      <protection locked="0"/>
    </xf>
    <xf numFmtId="3" fontId="11" fillId="7" borderId="85" xfId="0" applyNumberFormat="1" applyFont="1" applyFill="1" applyBorder="1" applyProtection="1">
      <protection hidden="1"/>
    </xf>
    <xf numFmtId="3" fontId="11" fillId="7" borderId="45" xfId="0" applyNumberFormat="1" applyFont="1" applyFill="1" applyBorder="1" applyProtection="1">
      <protection hidden="1"/>
    </xf>
    <xf numFmtId="3" fontId="11" fillId="7" borderId="46" xfId="0" applyNumberFormat="1" applyFont="1" applyFill="1" applyBorder="1" applyProtection="1">
      <protection hidden="1"/>
    </xf>
    <xf numFmtId="169" fontId="11" fillId="0" borderId="36" xfId="38" applyNumberFormat="1" applyFont="1" applyBorder="1" applyAlignment="1" applyProtection="1">
      <alignment vertical="center"/>
      <protection hidden="1"/>
    </xf>
    <xf numFmtId="169" fontId="11" fillId="7" borderId="50" xfId="38" applyNumberFormat="1" applyFont="1" applyFill="1" applyBorder="1" applyAlignment="1" applyProtection="1">
      <alignment vertical="center"/>
      <protection hidden="1"/>
    </xf>
    <xf numFmtId="169" fontId="11" fillId="0" borderId="36" xfId="38" applyNumberFormat="1" applyFont="1" applyBorder="1" applyAlignment="1" applyProtection="1">
      <alignment vertical="center"/>
      <protection locked="0"/>
    </xf>
    <xf numFmtId="169" fontId="6" fillId="7" borderId="50" xfId="38" applyNumberFormat="1" applyFont="1" applyFill="1" applyBorder="1" applyAlignment="1" applyProtection="1">
      <alignment vertical="center"/>
      <protection hidden="1"/>
    </xf>
    <xf numFmtId="169" fontId="11" fillId="0" borderId="37" xfId="38" applyNumberFormat="1" applyFont="1" applyBorder="1" applyAlignment="1" applyProtection="1">
      <alignment vertical="center"/>
      <protection locked="0"/>
    </xf>
    <xf numFmtId="164" fontId="6" fillId="7" borderId="97" xfId="38" applyFont="1" applyFill="1" applyBorder="1" applyAlignment="1">
      <alignment horizontal="left" vertical="center"/>
    </xf>
    <xf numFmtId="164" fontId="6" fillId="7" borderId="26" xfId="38" applyFont="1" applyFill="1" applyBorder="1" applyAlignment="1">
      <alignment horizontal="left" vertical="center"/>
    </xf>
    <xf numFmtId="164" fontId="6" fillId="7" borderId="22" xfId="38" applyFont="1" applyFill="1" applyBorder="1" applyAlignment="1">
      <alignment horizontal="center" vertical="center"/>
    </xf>
    <xf numFmtId="164" fontId="6" fillId="7" borderId="97" xfId="38" applyFont="1" applyFill="1" applyBorder="1" applyAlignment="1">
      <alignment horizontal="center" vertical="center"/>
    </xf>
    <xf numFmtId="171" fontId="11" fillId="12" borderId="38" xfId="38" applyNumberFormat="1" applyFont="1" applyFill="1" applyBorder="1" applyAlignment="1" applyProtection="1">
      <alignment horizontal="left" vertical="center"/>
      <protection locked="0"/>
    </xf>
    <xf numFmtId="171" fontId="11" fillId="12" borderId="36" xfId="38" applyNumberFormat="1" applyFont="1" applyFill="1" applyBorder="1" applyAlignment="1" applyProtection="1">
      <alignment horizontal="left" vertical="center"/>
      <protection locked="0"/>
    </xf>
    <xf numFmtId="169" fontId="11" fillId="12" borderId="34" xfId="38" applyNumberFormat="1" applyFont="1" applyFill="1" applyBorder="1" applyAlignment="1" applyProtection="1">
      <alignment vertical="center"/>
      <protection locked="0"/>
    </xf>
    <xf numFmtId="169" fontId="11" fillId="12" borderId="35" xfId="38" applyNumberFormat="1" applyFont="1" applyFill="1" applyBorder="1" applyAlignment="1" applyProtection="1">
      <alignment vertical="center"/>
      <protection locked="0"/>
    </xf>
    <xf numFmtId="169" fontId="11" fillId="0" borderId="57" xfId="38" applyNumberFormat="1" applyFont="1" applyBorder="1" applyAlignment="1" applyProtection="1">
      <alignment vertical="center"/>
      <protection hidden="1"/>
    </xf>
    <xf numFmtId="169" fontId="11" fillId="0" borderId="30" xfId="38" applyNumberFormat="1" applyFont="1" applyBorder="1" applyAlignment="1" applyProtection="1">
      <alignment vertical="center"/>
      <protection hidden="1"/>
    </xf>
    <xf numFmtId="164" fontId="11" fillId="12" borderId="36" xfId="38" applyFont="1" applyFill="1" applyBorder="1" applyAlignment="1" applyProtection="1">
      <alignment horizontal="left" vertical="center"/>
      <protection locked="0"/>
    </xf>
    <xf numFmtId="169" fontId="11" fillId="0" borderId="57" xfId="38" applyNumberFormat="1" applyFont="1" applyBorder="1" applyAlignment="1" applyProtection="1">
      <alignment vertical="center"/>
      <protection locked="0"/>
    </xf>
    <xf numFmtId="169" fontId="11" fillId="0" borderId="30" xfId="38" applyNumberFormat="1" applyFont="1" applyBorder="1" applyAlignment="1" applyProtection="1">
      <alignment vertical="center"/>
      <protection locked="0"/>
    </xf>
    <xf numFmtId="169" fontId="11" fillId="0" borderId="31" xfId="38" applyNumberFormat="1" applyFont="1" applyBorder="1" applyAlignment="1" applyProtection="1">
      <alignment vertical="center"/>
      <protection locked="0"/>
    </xf>
    <xf numFmtId="0" fontId="30" fillId="0" borderId="16" xfId="0" applyFont="1" applyBorder="1"/>
    <xf numFmtId="169" fontId="11" fillId="0" borderId="50" xfId="38" applyNumberFormat="1" applyFont="1" applyBorder="1" applyAlignment="1" applyProtection="1">
      <alignment vertical="center"/>
      <protection hidden="1"/>
    </xf>
    <xf numFmtId="169" fontId="11" fillId="0" borderId="50" xfId="38" applyNumberFormat="1" applyFont="1" applyBorder="1" applyAlignment="1" applyProtection="1">
      <alignment vertical="center"/>
      <protection locked="0"/>
    </xf>
    <xf numFmtId="0" fontId="86" fillId="0" borderId="0" xfId="0" applyFont="1"/>
    <xf numFmtId="0" fontId="87" fillId="0" borderId="0" xfId="0" applyFont="1"/>
    <xf numFmtId="0" fontId="13" fillId="12" borderId="74" xfId="24" applyNumberFormat="1" applyFont="1" applyFill="1" applyBorder="1" applyProtection="1">
      <protection locked="0"/>
    </xf>
    <xf numFmtId="0" fontId="13" fillId="12" borderId="70" xfId="24" applyNumberFormat="1" applyFont="1" applyFill="1" applyBorder="1" applyProtection="1">
      <protection locked="0"/>
    </xf>
    <xf numFmtId="0" fontId="13" fillId="12" borderId="71" xfId="24" applyNumberFormat="1" applyFont="1" applyFill="1" applyBorder="1" applyProtection="1">
      <protection locked="0"/>
    </xf>
    <xf numFmtId="0" fontId="13" fillId="12" borderId="73" xfId="24" applyNumberFormat="1" applyFont="1" applyFill="1" applyBorder="1" applyProtection="1">
      <protection locked="0"/>
    </xf>
    <xf numFmtId="0" fontId="13" fillId="12" borderId="28" xfId="24" applyNumberFormat="1" applyFont="1" applyFill="1" applyBorder="1" applyProtection="1">
      <protection locked="0"/>
    </xf>
    <xf numFmtId="0" fontId="13" fillId="12" borderId="29" xfId="24" applyNumberFormat="1" applyFont="1" applyFill="1" applyBorder="1" applyProtection="1">
      <protection locked="0"/>
    </xf>
    <xf numFmtId="0" fontId="13" fillId="12" borderId="67" xfId="24" applyNumberFormat="1" applyFont="1" applyFill="1" applyBorder="1" applyProtection="1">
      <protection locked="0"/>
    </xf>
    <xf numFmtId="0" fontId="13" fillId="12" borderId="68" xfId="24" applyNumberFormat="1" applyFont="1" applyFill="1" applyBorder="1" applyProtection="1">
      <protection locked="0"/>
    </xf>
    <xf numFmtId="0" fontId="13" fillId="12" borderId="64" xfId="24" applyNumberFormat="1" applyFont="1" applyFill="1" applyBorder="1" applyProtection="1">
      <protection locked="0"/>
    </xf>
    <xf numFmtId="169" fontId="11" fillId="12" borderId="98" xfId="36" applyNumberFormat="1" applyFont="1" applyFill="1" applyBorder="1" applyAlignment="1" applyProtection="1">
      <alignment vertical="center"/>
      <protection locked="0"/>
    </xf>
    <xf numFmtId="169" fontId="11" fillId="12" borderId="99" xfId="36" applyNumberFormat="1" applyFont="1" applyFill="1" applyBorder="1" applyAlignment="1" applyProtection="1">
      <alignment vertical="center"/>
      <protection locked="0"/>
    </xf>
    <xf numFmtId="164" fontId="6" fillId="7" borderId="50" xfId="38" applyFont="1" applyFill="1" applyBorder="1" applyAlignment="1" applyProtection="1">
      <alignment horizontal="center" vertical="center"/>
      <protection hidden="1"/>
    </xf>
    <xf numFmtId="169" fontId="11" fillId="12" borderId="100" xfId="36" applyNumberFormat="1" applyFont="1" applyFill="1" applyBorder="1" applyAlignment="1" applyProtection="1">
      <alignment vertical="center"/>
      <protection locked="0"/>
    </xf>
    <xf numFmtId="169" fontId="11" fillId="12" borderId="101" xfId="36" applyNumberFormat="1" applyFont="1" applyFill="1" applyBorder="1" applyAlignment="1" applyProtection="1">
      <alignment vertical="center"/>
      <protection locked="0"/>
    </xf>
    <xf numFmtId="169" fontId="11" fillId="12" borderId="102" xfId="36" applyNumberFormat="1" applyFont="1" applyFill="1" applyBorder="1" applyAlignment="1" applyProtection="1">
      <alignment vertical="center"/>
      <protection locked="0"/>
    </xf>
    <xf numFmtId="0" fontId="0" fillId="0" borderId="139" xfId="0" applyBorder="1"/>
    <xf numFmtId="0" fontId="0" fillId="0" borderId="140" xfId="0" applyBorder="1"/>
    <xf numFmtId="164" fontId="7" fillId="16" borderId="0" xfId="43" applyFont="1" applyFill="1" applyAlignment="1">
      <alignment horizontal="centerContinuous"/>
    </xf>
    <xf numFmtId="164" fontId="7" fillId="16" borderId="16" xfId="43" applyFont="1" applyFill="1" applyBorder="1" applyAlignment="1">
      <alignment horizontal="centerContinuous"/>
    </xf>
    <xf numFmtId="49" fontId="8" fillId="0" borderId="0" xfId="0" applyNumberFormat="1" applyFont="1"/>
    <xf numFmtId="0" fontId="90" fillId="16" borderId="0" xfId="0" applyFont="1" applyFill="1"/>
    <xf numFmtId="0" fontId="0" fillId="16" borderId="0" xfId="0" applyFill="1" applyProtection="1">
      <protection hidden="1"/>
    </xf>
    <xf numFmtId="0" fontId="0" fillId="0" borderId="0" xfId="0" applyProtection="1">
      <protection hidden="1"/>
    </xf>
    <xf numFmtId="0" fontId="79" fillId="16" borderId="0" xfId="0" applyFont="1" applyFill="1" applyProtection="1">
      <protection hidden="1"/>
    </xf>
    <xf numFmtId="0" fontId="80" fillId="16" borderId="0" xfId="0" applyFont="1" applyFill="1" applyProtection="1">
      <protection hidden="1"/>
    </xf>
    <xf numFmtId="0" fontId="0" fillId="0" borderId="139" xfId="0" applyBorder="1" applyProtection="1">
      <protection hidden="1"/>
    </xf>
    <xf numFmtId="0" fontId="91" fillId="16" borderId="0" xfId="0" applyFont="1" applyFill="1" applyProtection="1">
      <protection hidden="1"/>
    </xf>
    <xf numFmtId="0" fontId="0" fillId="0" borderId="140" xfId="0" applyBorder="1" applyProtection="1">
      <protection hidden="1"/>
    </xf>
    <xf numFmtId="0" fontId="11" fillId="0" borderId="0" xfId="0" applyFont="1" applyProtection="1">
      <protection hidden="1"/>
    </xf>
    <xf numFmtId="0" fontId="6" fillId="0" borderId="0" xfId="0" applyFont="1" applyAlignment="1" applyProtection="1">
      <alignment horizontal="center"/>
      <protection hidden="1"/>
    </xf>
    <xf numFmtId="0" fontId="11" fillId="0" borderId="11" xfId="0" applyFont="1" applyBorder="1" applyProtection="1">
      <protection hidden="1"/>
    </xf>
    <xf numFmtId="0" fontId="11" fillId="0" borderId="14" xfId="0" applyFont="1" applyBorder="1" applyProtection="1">
      <protection hidden="1"/>
    </xf>
    <xf numFmtId="0" fontId="11" fillId="0" borderId="19" xfId="0" applyFont="1" applyBorder="1" applyProtection="1">
      <protection hidden="1"/>
    </xf>
    <xf numFmtId="0" fontId="6" fillId="0" borderId="19" xfId="0" applyFont="1" applyBorder="1" applyAlignment="1" applyProtection="1">
      <alignment horizontal="center"/>
      <protection hidden="1"/>
    </xf>
    <xf numFmtId="0" fontId="11" fillId="0" borderId="15" xfId="0" applyFont="1" applyBorder="1" applyProtection="1">
      <protection hidden="1"/>
    </xf>
    <xf numFmtId="0" fontId="11" fillId="0" borderId="12" xfId="0" applyFont="1" applyBorder="1" applyProtection="1">
      <protection hidden="1"/>
    </xf>
    <xf numFmtId="0" fontId="11" fillId="0" borderId="16" xfId="0" applyFont="1" applyBorder="1" applyProtection="1">
      <protection hidden="1"/>
    </xf>
    <xf numFmtId="0" fontId="6" fillId="0" borderId="0" xfId="0" applyFont="1" applyAlignment="1" applyProtection="1">
      <alignment horizontal="right"/>
      <protection hidden="1"/>
    </xf>
    <xf numFmtId="0" fontId="82" fillId="0" borderId="0" xfId="0" applyFont="1" applyProtection="1">
      <protection hidden="1"/>
    </xf>
    <xf numFmtId="0" fontId="81" fillId="0" borderId="0" xfId="10" applyFont="1" applyAlignment="1" applyProtection="1">
      <protection hidden="1"/>
    </xf>
    <xf numFmtId="0" fontId="81" fillId="0" borderId="0" xfId="10" applyFont="1" applyBorder="1" applyAlignment="1" applyProtection="1">
      <protection hidden="1"/>
    </xf>
    <xf numFmtId="0" fontId="82" fillId="0" borderId="0" xfId="0" quotePrefix="1" applyFont="1" applyProtection="1">
      <protection hidden="1"/>
    </xf>
    <xf numFmtId="0" fontId="12" fillId="0" borderId="0" xfId="0" applyFont="1" applyAlignment="1" applyProtection="1">
      <alignment horizontal="center"/>
      <protection hidden="1"/>
    </xf>
    <xf numFmtId="164" fontId="81" fillId="0" borderId="0" xfId="10" applyNumberFormat="1" applyFont="1" applyBorder="1" applyAlignment="1" applyProtection="1">
      <alignment horizontal="left"/>
      <protection hidden="1"/>
    </xf>
    <xf numFmtId="0" fontId="81" fillId="0" borderId="0" xfId="10" applyFont="1" applyBorder="1" applyAlignment="1" applyProtection="1">
      <alignment horizontal="left"/>
      <protection hidden="1"/>
    </xf>
    <xf numFmtId="164" fontId="81" fillId="0" borderId="0" xfId="10" applyNumberFormat="1" applyFont="1" applyBorder="1" applyAlignment="1" applyProtection="1">
      <protection hidden="1"/>
    </xf>
    <xf numFmtId="164" fontId="81" fillId="0" borderId="0" xfId="10" applyNumberFormat="1" applyFont="1" applyFill="1" applyBorder="1" applyAlignment="1" applyProtection="1">
      <alignment horizontal="left"/>
      <protection hidden="1"/>
    </xf>
    <xf numFmtId="164" fontId="82" fillId="0" borderId="0" xfId="25" applyFont="1" applyAlignment="1" applyProtection="1">
      <alignment horizontal="left"/>
      <protection hidden="1"/>
    </xf>
    <xf numFmtId="164" fontId="81" fillId="0" borderId="0" xfId="10" applyNumberFormat="1" applyFont="1" applyFill="1" applyBorder="1" applyAlignment="1" applyProtection="1">
      <protection hidden="1"/>
    </xf>
    <xf numFmtId="0" fontId="83" fillId="0" borderId="0" xfId="10" applyFont="1" applyBorder="1" applyAlignment="1" applyProtection="1">
      <protection hidden="1"/>
    </xf>
    <xf numFmtId="0" fontId="21" fillId="0" borderId="0" xfId="10" applyBorder="1" applyAlignment="1" applyProtection="1">
      <protection hidden="1"/>
    </xf>
    <xf numFmtId="0" fontId="6" fillId="0" borderId="0" xfId="0" applyFont="1" applyProtection="1">
      <protection hidden="1"/>
    </xf>
    <xf numFmtId="0" fontId="11" fillId="0" borderId="17" xfId="0" applyFont="1" applyBorder="1" applyProtection="1">
      <protection hidden="1"/>
    </xf>
    <xf numFmtId="0" fontId="6" fillId="0" borderId="11" xfId="0" applyFont="1" applyBorder="1" applyAlignment="1" applyProtection="1">
      <alignment horizontal="center"/>
      <protection hidden="1"/>
    </xf>
    <xf numFmtId="0" fontId="11" fillId="0" borderId="18" xfId="0" applyFont="1" applyBorder="1" applyProtection="1">
      <protection hidden="1"/>
    </xf>
    <xf numFmtId="0" fontId="43" fillId="6" borderId="10" xfId="13" applyFont="1" applyFill="1" applyBorder="1" applyAlignment="1" applyProtection="1">
      <alignment horizontal="left"/>
      <protection hidden="1"/>
    </xf>
    <xf numFmtId="0" fontId="43" fillId="6" borderId="9" xfId="13" applyFont="1" applyFill="1" applyBorder="1" applyAlignment="1" applyProtection="1">
      <alignment horizontal="left"/>
      <protection hidden="1"/>
    </xf>
    <xf numFmtId="0" fontId="43" fillId="6" borderId="8" xfId="13" applyFont="1" applyFill="1" applyBorder="1" applyAlignment="1" applyProtection="1">
      <alignment horizontal="left"/>
      <protection hidden="1"/>
    </xf>
    <xf numFmtId="0" fontId="11" fillId="0" borderId="0" xfId="13" applyFont="1" applyProtection="1">
      <protection hidden="1"/>
    </xf>
    <xf numFmtId="0" fontId="8" fillId="0" borderId="0" xfId="19" applyFont="1" applyProtection="1">
      <protection hidden="1"/>
    </xf>
    <xf numFmtId="0" fontId="11" fillId="0" borderId="10" xfId="13" applyFont="1" applyBorder="1" applyAlignment="1" applyProtection="1">
      <alignment horizontal="left"/>
      <protection hidden="1"/>
    </xf>
    <xf numFmtId="0" fontId="11" fillId="0" borderId="9" xfId="13" applyFont="1" applyBorder="1" applyAlignment="1" applyProtection="1">
      <alignment horizontal="left"/>
      <protection hidden="1"/>
    </xf>
    <xf numFmtId="0" fontId="11" fillId="0" borderId="8" xfId="13" applyFont="1" applyBorder="1" applyAlignment="1" applyProtection="1">
      <alignment horizontal="left"/>
      <protection hidden="1"/>
    </xf>
    <xf numFmtId="0" fontId="8" fillId="0" borderId="0" xfId="0" applyFont="1" applyAlignment="1" applyProtection="1">
      <alignment horizontal="right"/>
      <protection hidden="1"/>
    </xf>
    <xf numFmtId="0" fontId="8" fillId="0" borderId="14" xfId="13" applyFont="1" applyBorder="1" applyProtection="1">
      <protection hidden="1"/>
    </xf>
    <xf numFmtId="0" fontId="8" fillId="0" borderId="19" xfId="13" applyFont="1" applyBorder="1" applyProtection="1">
      <protection hidden="1"/>
    </xf>
    <xf numFmtId="0" fontId="8" fillId="0" borderId="15" xfId="13" applyFont="1" applyBorder="1" applyProtection="1">
      <protection hidden="1"/>
    </xf>
    <xf numFmtId="0" fontId="8" fillId="0" borderId="0" xfId="13" applyFont="1" applyProtection="1">
      <protection hidden="1"/>
    </xf>
    <xf numFmtId="0" fontId="8" fillId="0" borderId="12" xfId="13" applyFont="1" applyBorder="1" applyProtection="1">
      <protection hidden="1"/>
    </xf>
    <xf numFmtId="0" fontId="8" fillId="0" borderId="16" xfId="13" applyFont="1" applyBorder="1" applyProtection="1">
      <protection hidden="1"/>
    </xf>
    <xf numFmtId="0" fontId="8" fillId="0" borderId="0" xfId="13" applyFont="1" applyAlignment="1" applyProtection="1">
      <alignment horizontal="center"/>
      <protection hidden="1"/>
    </xf>
    <xf numFmtId="0" fontId="7" fillId="0" borderId="0" xfId="13" applyFont="1" applyAlignment="1" applyProtection="1">
      <alignment horizontal="centerContinuous"/>
      <protection hidden="1"/>
    </xf>
    <xf numFmtId="0" fontId="8" fillId="0" borderId="0" xfId="13" applyFont="1" applyAlignment="1" applyProtection="1">
      <alignment horizontal="centerContinuous"/>
      <protection hidden="1"/>
    </xf>
    <xf numFmtId="0" fontId="47" fillId="0" borderId="0" xfId="13" applyFont="1" applyAlignment="1" applyProtection="1">
      <alignment horizontal="centerContinuous"/>
      <protection hidden="1"/>
    </xf>
    <xf numFmtId="0" fontId="70" fillId="0" borderId="0" xfId="13" applyFont="1" applyAlignment="1" applyProtection="1">
      <alignment horizontal="centerContinuous"/>
      <protection hidden="1"/>
    </xf>
    <xf numFmtId="0" fontId="33" fillId="0" borderId="0" xfId="13" applyFont="1" applyAlignment="1" applyProtection="1">
      <alignment horizontal="centerContinuous"/>
      <protection hidden="1"/>
    </xf>
    <xf numFmtId="0" fontId="47" fillId="0" borderId="0" xfId="13" applyFont="1" applyAlignment="1" applyProtection="1">
      <alignment horizontal="center"/>
      <protection hidden="1"/>
    </xf>
    <xf numFmtId="0" fontId="92" fillId="0" borderId="0" xfId="13" applyFont="1" applyAlignment="1" applyProtection="1">
      <alignment horizontal="center"/>
      <protection hidden="1"/>
    </xf>
    <xf numFmtId="0" fontId="8" fillId="0" borderId="17" xfId="13" applyFont="1" applyBorder="1" applyProtection="1">
      <protection hidden="1"/>
    </xf>
    <xf numFmtId="0" fontId="7" fillId="0" borderId="11" xfId="13" applyFont="1" applyBorder="1" applyAlignment="1" applyProtection="1">
      <alignment horizontal="centerContinuous"/>
      <protection hidden="1"/>
    </xf>
    <xf numFmtId="0" fontId="70" fillId="0" borderId="11" xfId="13" applyFont="1" applyBorder="1" applyAlignment="1" applyProtection="1">
      <alignment horizontal="centerContinuous"/>
      <protection hidden="1"/>
    </xf>
    <xf numFmtId="0" fontId="33" fillId="0" borderId="11" xfId="13" applyFont="1" applyBorder="1" applyAlignment="1" applyProtection="1">
      <alignment horizontal="centerContinuous"/>
      <protection hidden="1"/>
    </xf>
    <xf numFmtId="0" fontId="8" fillId="0" borderId="11" xfId="13" applyFont="1" applyBorder="1" applyAlignment="1" applyProtection="1">
      <alignment horizontal="centerContinuous"/>
      <protection hidden="1"/>
    </xf>
    <xf numFmtId="0" fontId="8" fillId="0" borderId="18" xfId="13" applyFont="1" applyBorder="1" applyProtection="1">
      <protection hidden="1"/>
    </xf>
    <xf numFmtId="0" fontId="18" fillId="0" borderId="0" xfId="13" applyFont="1" applyAlignment="1" applyProtection="1">
      <alignment horizontal="left"/>
      <protection hidden="1"/>
    </xf>
    <xf numFmtId="0" fontId="8" fillId="0" borderId="0" xfId="13" applyFont="1" applyAlignment="1" applyProtection="1">
      <alignment horizontal="centerContinuous" vertical="center"/>
      <protection hidden="1"/>
    </xf>
    <xf numFmtId="0" fontId="7" fillId="0" borderId="19" xfId="13" applyFont="1" applyBorder="1" applyAlignment="1" applyProtection="1">
      <alignment vertical="center"/>
      <protection hidden="1"/>
    </xf>
    <xf numFmtId="0" fontId="7" fillId="0" borderId="0" xfId="13" applyFont="1" applyAlignment="1" applyProtection="1">
      <alignment horizontal="left"/>
      <protection hidden="1"/>
    </xf>
    <xf numFmtId="0" fontId="8" fillId="0" borderId="0" xfId="13" applyFont="1" applyAlignment="1" applyProtection="1">
      <alignment vertical="center"/>
      <protection hidden="1"/>
    </xf>
    <xf numFmtId="0" fontId="8" fillId="0" borderId="0" xfId="0" applyFont="1" applyProtection="1">
      <protection hidden="1"/>
    </xf>
    <xf numFmtId="0" fontId="8" fillId="0" borderId="0" xfId="13" applyFont="1" applyAlignment="1" applyProtection="1">
      <alignment horizontal="center" vertical="center"/>
      <protection hidden="1"/>
    </xf>
    <xf numFmtId="0" fontId="8" fillId="0" borderId="0" xfId="13" applyFont="1" applyAlignment="1" applyProtection="1">
      <alignment horizontal="left" vertical="center"/>
      <protection hidden="1"/>
    </xf>
    <xf numFmtId="0" fontId="8" fillId="0" borderId="0" xfId="13" quotePrefix="1" applyFont="1" applyAlignment="1" applyProtection="1">
      <alignment horizontal="left"/>
      <protection hidden="1"/>
    </xf>
    <xf numFmtId="173" fontId="8" fillId="0" borderId="0" xfId="13" applyNumberFormat="1" applyFont="1" applyAlignment="1" applyProtection="1">
      <alignment vertical="center"/>
      <protection hidden="1"/>
    </xf>
    <xf numFmtId="173" fontId="8" fillId="0" borderId="0" xfId="13" applyNumberFormat="1" applyFont="1" applyAlignment="1" applyProtection="1">
      <alignment horizontal="center" vertical="center"/>
      <protection hidden="1"/>
    </xf>
    <xf numFmtId="173" fontId="8" fillId="0" borderId="0" xfId="0" applyNumberFormat="1" applyFont="1" applyProtection="1">
      <protection hidden="1"/>
    </xf>
    <xf numFmtId="0" fontId="8" fillId="0" borderId="0" xfId="13" applyFont="1" applyAlignment="1" applyProtection="1">
      <alignment horizontal="left"/>
      <protection hidden="1"/>
    </xf>
    <xf numFmtId="0" fontId="22" fillId="0" borderId="0" xfId="13" applyFont="1" applyAlignment="1" applyProtection="1">
      <alignment horizontal="center"/>
      <protection hidden="1"/>
    </xf>
    <xf numFmtId="0" fontId="8" fillId="0" borderId="0" xfId="13" applyFont="1" applyAlignment="1" applyProtection="1">
      <alignment horizontal="left" indent="5"/>
      <protection hidden="1"/>
    </xf>
    <xf numFmtId="0" fontId="8" fillId="0" borderId="0" xfId="13" applyFont="1" applyAlignment="1" applyProtection="1">
      <alignment horizontal="right"/>
      <protection hidden="1"/>
    </xf>
    <xf numFmtId="0" fontId="8" fillId="0" borderId="11" xfId="13" applyFont="1" applyBorder="1" applyProtection="1">
      <protection hidden="1"/>
    </xf>
    <xf numFmtId="0" fontId="8" fillId="0" borderId="0" xfId="16" applyFont="1" applyProtection="1">
      <protection hidden="1"/>
    </xf>
    <xf numFmtId="0" fontId="22" fillId="0" borderId="0" xfId="13" applyFont="1" applyProtection="1">
      <protection hidden="1"/>
    </xf>
    <xf numFmtId="0" fontId="7" fillId="0" borderId="0" xfId="13" applyFont="1" applyProtection="1">
      <protection hidden="1"/>
    </xf>
    <xf numFmtId="175" fontId="8" fillId="0" borderId="0" xfId="13" applyNumberFormat="1" applyFont="1" applyAlignment="1" applyProtection="1">
      <alignment horizontal="center"/>
      <protection hidden="1"/>
    </xf>
    <xf numFmtId="0" fontId="8" fillId="0" borderId="11" xfId="13" applyFont="1" applyBorder="1" applyAlignment="1" applyProtection="1">
      <alignment horizontal="center"/>
      <protection hidden="1"/>
    </xf>
    <xf numFmtId="0" fontId="8" fillId="0" borderId="19" xfId="13" applyFont="1" applyBorder="1" applyAlignment="1" applyProtection="1">
      <alignment horizontal="center"/>
      <protection hidden="1"/>
    </xf>
    <xf numFmtId="0" fontId="19" fillId="0" borderId="0" xfId="13" applyFont="1" applyProtection="1">
      <protection hidden="1"/>
    </xf>
    <xf numFmtId="0" fontId="7" fillId="0" borderId="0" xfId="13" applyFont="1" applyAlignment="1" applyProtection="1">
      <alignment vertical="top"/>
      <protection hidden="1"/>
    </xf>
    <xf numFmtId="0" fontId="20" fillId="0" borderId="0" xfId="10" applyFont="1" applyAlignment="1" applyProtection="1">
      <alignment horizontal="left"/>
      <protection hidden="1"/>
    </xf>
    <xf numFmtId="0" fontId="20" fillId="0" borderId="0" xfId="10" applyFont="1" applyAlignment="1" applyProtection="1">
      <alignment horizontal="right"/>
      <protection hidden="1"/>
    </xf>
    <xf numFmtId="0" fontId="8" fillId="0" borderId="14" xfId="17" applyFont="1" applyBorder="1" applyProtection="1">
      <protection hidden="1"/>
    </xf>
    <xf numFmtId="0" fontId="8" fillId="0" borderId="19" xfId="17" applyFont="1" applyBorder="1" applyProtection="1">
      <protection hidden="1"/>
    </xf>
    <xf numFmtId="0" fontId="8" fillId="0" borderId="15" xfId="17" applyFont="1" applyBorder="1" applyProtection="1">
      <protection hidden="1"/>
    </xf>
    <xf numFmtId="0" fontId="8" fillId="0" borderId="0" xfId="17" applyFont="1" applyProtection="1">
      <protection hidden="1"/>
    </xf>
    <xf numFmtId="0" fontId="8" fillId="0" borderId="12" xfId="17" applyFont="1" applyBorder="1" applyProtection="1">
      <protection hidden="1"/>
    </xf>
    <xf numFmtId="0" fontId="7" fillId="0" borderId="0" xfId="17" applyFont="1" applyProtection="1">
      <protection hidden="1"/>
    </xf>
    <xf numFmtId="0" fontId="8" fillId="0" borderId="16" xfId="17" applyFont="1" applyBorder="1" applyProtection="1">
      <protection hidden="1"/>
    </xf>
    <xf numFmtId="0" fontId="8" fillId="0" borderId="0" xfId="17" applyFont="1" applyAlignment="1" applyProtection="1">
      <alignment horizontal="center"/>
      <protection hidden="1"/>
    </xf>
    <xf numFmtId="49" fontId="8" fillId="0" borderId="0" xfId="17" applyNumberFormat="1" applyFont="1" applyProtection="1">
      <protection hidden="1"/>
    </xf>
    <xf numFmtId="0" fontId="8" fillId="0" borderId="0" xfId="17" applyFont="1" applyAlignment="1" applyProtection="1">
      <alignment horizontal="left"/>
      <protection hidden="1"/>
    </xf>
    <xf numFmtId="0" fontId="8" fillId="0" borderId="0" xfId="17" quotePrefix="1" applyFont="1" applyAlignment="1" applyProtection="1">
      <alignment horizontal="left"/>
      <protection hidden="1"/>
    </xf>
    <xf numFmtId="0" fontId="8" fillId="0" borderId="17" xfId="17" applyFont="1" applyBorder="1" applyProtection="1">
      <protection hidden="1"/>
    </xf>
    <xf numFmtId="0" fontId="8" fillId="0" borderId="11" xfId="17" applyFont="1" applyBorder="1" applyProtection="1">
      <protection hidden="1"/>
    </xf>
    <xf numFmtId="0" fontId="8" fillId="0" borderId="18" xfId="17" applyFont="1" applyBorder="1" applyProtection="1">
      <protection hidden="1"/>
    </xf>
    <xf numFmtId="0" fontId="8" fillId="0" borderId="14" xfId="18" applyFont="1" applyBorder="1" applyProtection="1">
      <protection hidden="1"/>
    </xf>
    <xf numFmtId="0" fontId="8" fillId="0" borderId="19" xfId="18" applyFont="1" applyBorder="1" applyProtection="1">
      <protection hidden="1"/>
    </xf>
    <xf numFmtId="0" fontId="8" fillId="0" borderId="12" xfId="18" applyFont="1" applyBorder="1" applyProtection="1">
      <protection hidden="1"/>
    </xf>
    <xf numFmtId="0" fontId="8" fillId="0" borderId="0" xfId="18" applyFont="1" applyProtection="1">
      <protection hidden="1"/>
    </xf>
    <xf numFmtId="0" fontId="8" fillId="0" borderId="0" xfId="18" applyFont="1" applyAlignment="1" applyProtection="1">
      <alignment horizontal="center"/>
      <protection hidden="1"/>
    </xf>
    <xf numFmtId="0" fontId="7" fillId="0" borderId="0" xfId="18" applyFont="1" applyProtection="1">
      <protection hidden="1"/>
    </xf>
    <xf numFmtId="0" fontId="58" fillId="7" borderId="13" xfId="0" applyFont="1" applyFill="1" applyBorder="1" applyAlignment="1" applyProtection="1">
      <alignment horizontal="center" vertical="center"/>
      <protection hidden="1"/>
    </xf>
    <xf numFmtId="0" fontId="8" fillId="0" borderId="17" xfId="18" applyFont="1" applyBorder="1" applyProtection="1">
      <protection hidden="1"/>
    </xf>
    <xf numFmtId="0" fontId="8" fillId="0" borderId="11" xfId="18" applyFont="1" applyBorder="1" applyProtection="1">
      <protection hidden="1"/>
    </xf>
    <xf numFmtId="0" fontId="7" fillId="0" borderId="0" xfId="18" applyFont="1" applyAlignment="1" applyProtection="1">
      <alignment horizontal="left"/>
      <protection hidden="1"/>
    </xf>
    <xf numFmtId="0" fontId="43" fillId="0" borderId="0" xfId="13" applyFont="1" applyAlignment="1" applyProtection="1">
      <alignment horizontal="left"/>
      <protection hidden="1"/>
    </xf>
    <xf numFmtId="0" fontId="11" fillId="0" borderId="0" xfId="13" applyFont="1" applyAlignment="1" applyProtection="1">
      <alignment horizontal="left"/>
      <protection hidden="1"/>
    </xf>
    <xf numFmtId="0" fontId="8" fillId="0" borderId="0" xfId="17" applyFont="1" applyAlignment="1" applyProtection="1">
      <alignment horizontal="right"/>
      <protection hidden="1"/>
    </xf>
    <xf numFmtId="0" fontId="8" fillId="0" borderId="14" xfId="20" applyFont="1" applyBorder="1" applyProtection="1">
      <protection hidden="1"/>
    </xf>
    <xf numFmtId="0" fontId="8" fillId="0" borderId="19" xfId="20" applyFont="1" applyBorder="1" applyProtection="1">
      <protection hidden="1"/>
    </xf>
    <xf numFmtId="0" fontId="8" fillId="0" borderId="15" xfId="20" applyFont="1" applyBorder="1" applyProtection="1">
      <protection hidden="1"/>
    </xf>
    <xf numFmtId="0" fontId="8" fillId="0" borderId="0" xfId="20" applyFont="1" applyProtection="1">
      <protection hidden="1"/>
    </xf>
    <xf numFmtId="0" fontId="7" fillId="0" borderId="12" xfId="20" applyFont="1" applyBorder="1" applyProtection="1">
      <protection hidden="1"/>
    </xf>
    <xf numFmtId="0" fontId="7" fillId="0" borderId="0" xfId="20" applyFont="1" applyProtection="1">
      <protection hidden="1"/>
    </xf>
    <xf numFmtId="0" fontId="8" fillId="0" borderId="16" xfId="20" applyFont="1" applyBorder="1" applyProtection="1">
      <protection hidden="1"/>
    </xf>
    <xf numFmtId="0" fontId="8" fillId="0" borderId="12" xfId="20" applyFont="1" applyBorder="1" applyProtection="1">
      <protection hidden="1"/>
    </xf>
    <xf numFmtId="0" fontId="7" fillId="0" borderId="0" xfId="0" applyFont="1" applyProtection="1">
      <protection hidden="1"/>
    </xf>
    <xf numFmtId="0" fontId="7" fillId="0" borderId="0" xfId="20" applyFont="1" applyAlignment="1" applyProtection="1">
      <alignment horizontal="center"/>
      <protection hidden="1"/>
    </xf>
    <xf numFmtId="3" fontId="8" fillId="0" borderId="0" xfId="20" applyNumberFormat="1" applyFont="1" applyAlignment="1" applyProtection="1">
      <alignment horizontal="center"/>
      <protection hidden="1"/>
    </xf>
    <xf numFmtId="0" fontId="8" fillId="0" borderId="17" xfId="20" applyFont="1" applyBorder="1" applyProtection="1">
      <protection hidden="1"/>
    </xf>
    <xf numFmtId="0" fontId="8" fillId="0" borderId="11" xfId="20" applyFont="1" applyBorder="1" applyProtection="1">
      <protection hidden="1"/>
    </xf>
    <xf numFmtId="0" fontId="8" fillId="0" borderId="18" xfId="20" applyFont="1" applyBorder="1" applyProtection="1">
      <protection hidden="1"/>
    </xf>
    <xf numFmtId="0" fontId="43" fillId="12" borderId="0" xfId="13" applyFont="1" applyFill="1" applyAlignment="1" applyProtection="1">
      <alignment horizontal="left"/>
      <protection hidden="1"/>
    </xf>
    <xf numFmtId="0" fontId="8" fillId="12" borderId="0" xfId="20" applyFont="1" applyFill="1" applyProtection="1">
      <protection hidden="1"/>
    </xf>
    <xf numFmtId="0" fontId="11" fillId="12" borderId="0" xfId="13" applyFont="1" applyFill="1" applyProtection="1">
      <protection hidden="1"/>
    </xf>
    <xf numFmtId="0" fontId="11" fillId="12" borderId="0" xfId="13" applyFont="1" applyFill="1" applyAlignment="1" applyProtection="1">
      <alignment horizontal="left"/>
      <protection hidden="1"/>
    </xf>
    <xf numFmtId="0" fontId="8" fillId="0" borderId="0" xfId="20" applyFont="1" applyAlignment="1" applyProtection="1">
      <alignment horizontal="right"/>
      <protection hidden="1"/>
    </xf>
    <xf numFmtId="0" fontId="0" fillId="0" borderId="14" xfId="0" applyBorder="1" applyProtection="1">
      <protection hidden="1"/>
    </xf>
    <xf numFmtId="0" fontId="0" fillId="0" borderId="19" xfId="0" applyBorder="1" applyProtection="1">
      <protection hidden="1"/>
    </xf>
    <xf numFmtId="0" fontId="0" fillId="0" borderId="15" xfId="0" applyBorder="1" applyProtection="1">
      <protection hidden="1"/>
    </xf>
    <xf numFmtId="0" fontId="0" fillId="0" borderId="12" xfId="0" applyBorder="1" applyProtection="1">
      <protection hidden="1"/>
    </xf>
    <xf numFmtId="0" fontId="0" fillId="0" borderId="16" xfId="0" applyBorder="1" applyProtection="1">
      <protection hidden="1"/>
    </xf>
    <xf numFmtId="164" fontId="9" fillId="0" borderId="0" xfId="30" applyFont="1" applyProtection="1">
      <protection hidden="1"/>
    </xf>
    <xf numFmtId="164" fontId="9" fillId="0" borderId="0" xfId="30" applyFont="1" applyAlignment="1" applyProtection="1">
      <alignment horizontal="center"/>
      <protection hidden="1"/>
    </xf>
    <xf numFmtId="164" fontId="6" fillId="0" borderId="0" xfId="31" applyFont="1" applyAlignment="1" applyProtection="1">
      <alignment horizontal="right"/>
      <protection hidden="1"/>
    </xf>
    <xf numFmtId="164" fontId="27" fillId="0" borderId="0" xfId="30" applyFont="1" applyProtection="1">
      <protection hidden="1"/>
    </xf>
    <xf numFmtId="0" fontId="17" fillId="0" borderId="0" xfId="0" applyFont="1" applyProtection="1">
      <protection hidden="1"/>
    </xf>
    <xf numFmtId="0" fontId="76" fillId="0" borderId="0" xfId="0" applyFont="1" applyProtection="1">
      <protection hidden="1"/>
    </xf>
    <xf numFmtId="0" fontId="75" fillId="0" borderId="0" xfId="0" applyFont="1" applyProtection="1">
      <protection hidden="1"/>
    </xf>
    <xf numFmtId="164" fontId="10" fillId="0" borderId="0" xfId="30" applyFont="1" applyAlignment="1" applyProtection="1">
      <alignment horizontal="center" wrapText="1"/>
      <protection hidden="1"/>
    </xf>
    <xf numFmtId="164" fontId="6" fillId="7" borderId="13" xfId="38" applyFont="1" applyFill="1" applyBorder="1" applyAlignment="1" applyProtection="1">
      <alignment horizontal="center" vertical="center"/>
      <protection hidden="1"/>
    </xf>
    <xf numFmtId="164" fontId="6" fillId="7" borderId="13" xfId="30" applyFont="1" applyFill="1" applyBorder="1" applyAlignment="1" applyProtection="1">
      <alignment horizontal="center"/>
      <protection hidden="1"/>
    </xf>
    <xf numFmtId="164" fontId="11" fillId="0" borderId="26" xfId="38" applyFont="1" applyBorder="1" applyAlignment="1" applyProtection="1">
      <alignment horizontal="left" vertical="center"/>
      <protection hidden="1"/>
    </xf>
    <xf numFmtId="169" fontId="11" fillId="14" borderId="89" xfId="36" applyNumberFormat="1" applyFont="1" applyFill="1" applyBorder="1" applyAlignment="1" applyProtection="1">
      <alignment vertical="center"/>
      <protection hidden="1"/>
    </xf>
    <xf numFmtId="169" fontId="11" fillId="14" borderId="90" xfId="36" applyNumberFormat="1" applyFont="1" applyFill="1" applyBorder="1" applyAlignment="1" applyProtection="1">
      <alignment vertical="center"/>
      <protection hidden="1"/>
    </xf>
    <xf numFmtId="169" fontId="11" fillId="14" borderId="91" xfId="36" applyNumberFormat="1" applyFont="1" applyFill="1" applyBorder="1" applyAlignment="1" applyProtection="1">
      <alignment vertical="center"/>
      <protection hidden="1"/>
    </xf>
    <xf numFmtId="169" fontId="11" fillId="7" borderId="76" xfId="36" applyNumberFormat="1" applyFont="1" applyFill="1" applyBorder="1" applyAlignment="1" applyProtection="1">
      <alignment vertical="center"/>
      <protection hidden="1"/>
    </xf>
    <xf numFmtId="169" fontId="11" fillId="14" borderId="92" xfId="36" applyNumberFormat="1" applyFont="1" applyFill="1" applyBorder="1" applyAlignment="1" applyProtection="1">
      <alignment vertical="center"/>
      <protection hidden="1"/>
    </xf>
    <xf numFmtId="169" fontId="11" fillId="14" borderId="4" xfId="36" applyNumberFormat="1" applyFont="1" applyFill="1" applyBorder="1" applyAlignment="1" applyProtection="1">
      <alignment vertical="center"/>
      <protection hidden="1"/>
    </xf>
    <xf numFmtId="169" fontId="11" fillId="14" borderId="93" xfId="36" applyNumberFormat="1" applyFont="1" applyFill="1" applyBorder="1" applyAlignment="1" applyProtection="1">
      <alignment vertical="center"/>
      <protection hidden="1"/>
    </xf>
    <xf numFmtId="169" fontId="11" fillId="7" borderId="88" xfId="36" applyNumberFormat="1" applyFont="1" applyFill="1" applyBorder="1" applyAlignment="1" applyProtection="1">
      <alignment vertical="center"/>
      <protection hidden="1"/>
    </xf>
    <xf numFmtId="169" fontId="11" fillId="14" borderId="94" xfId="36" applyNumberFormat="1" applyFont="1" applyFill="1" applyBorder="1" applyAlignment="1" applyProtection="1">
      <alignment vertical="center"/>
      <protection hidden="1"/>
    </xf>
    <xf numFmtId="169" fontId="11" fillId="14" borderId="95" xfId="36" applyNumberFormat="1" applyFont="1" applyFill="1" applyBorder="1" applyAlignment="1" applyProtection="1">
      <alignment vertical="center"/>
      <protection hidden="1"/>
    </xf>
    <xf numFmtId="169" fontId="11" fillId="14" borderId="96" xfId="36" applyNumberFormat="1" applyFont="1" applyFill="1" applyBorder="1" applyAlignment="1" applyProtection="1">
      <alignment vertical="center"/>
      <protection hidden="1"/>
    </xf>
    <xf numFmtId="169" fontId="11" fillId="7" borderId="103" xfId="36" applyNumberFormat="1" applyFont="1" applyFill="1" applyBorder="1" applyAlignment="1" applyProtection="1">
      <alignment vertical="center"/>
      <protection hidden="1"/>
    </xf>
    <xf numFmtId="171" fontId="6" fillId="0" borderId="26" xfId="38" applyNumberFormat="1" applyFont="1" applyBorder="1" applyAlignment="1" applyProtection="1">
      <alignment horizontal="left" vertical="center"/>
      <protection hidden="1"/>
    </xf>
    <xf numFmtId="169" fontId="11" fillId="14" borderId="50" xfId="36" applyNumberFormat="1" applyFont="1" applyFill="1" applyBorder="1" applyAlignment="1" applyProtection="1">
      <alignment vertical="center"/>
      <protection hidden="1"/>
    </xf>
    <xf numFmtId="169" fontId="11" fillId="14" borderId="8" xfId="36" applyNumberFormat="1" applyFont="1" applyFill="1" applyBorder="1" applyAlignment="1" applyProtection="1">
      <alignment vertical="center"/>
      <protection hidden="1"/>
    </xf>
    <xf numFmtId="169" fontId="11" fillId="7" borderId="13" xfId="36" applyNumberFormat="1" applyFont="1" applyFill="1" applyBorder="1" applyAlignment="1" applyProtection="1">
      <alignment vertical="center"/>
      <protection hidden="1"/>
    </xf>
    <xf numFmtId="169" fontId="11" fillId="7" borderId="104" xfId="36" applyNumberFormat="1" applyFont="1" applyFill="1" applyBorder="1" applyAlignment="1" applyProtection="1">
      <alignment vertical="center"/>
      <protection hidden="1"/>
    </xf>
    <xf numFmtId="169" fontId="11" fillId="14" borderId="105" xfId="36" applyNumberFormat="1" applyFont="1" applyFill="1" applyBorder="1" applyAlignment="1" applyProtection="1">
      <alignment vertical="center"/>
      <protection hidden="1"/>
    </xf>
    <xf numFmtId="169" fontId="11" fillId="14" borderId="52" xfId="36" applyNumberFormat="1" applyFont="1" applyFill="1" applyBorder="1" applyAlignment="1" applyProtection="1">
      <alignment vertical="center"/>
      <protection hidden="1"/>
    </xf>
    <xf numFmtId="169" fontId="11" fillId="14" borderId="53" xfId="36" applyNumberFormat="1" applyFont="1" applyFill="1" applyBorder="1" applyAlignment="1" applyProtection="1">
      <alignment vertical="center"/>
      <protection hidden="1"/>
    </xf>
    <xf numFmtId="164" fontId="6" fillId="7" borderId="13" xfId="38" applyFont="1" applyFill="1" applyBorder="1" applyAlignment="1" applyProtection="1">
      <alignment horizontal="left" vertical="center"/>
      <protection hidden="1"/>
    </xf>
    <xf numFmtId="164" fontId="6" fillId="0" borderId="20" xfId="40" applyFont="1" applyBorder="1" applyAlignment="1" applyProtection="1">
      <alignment horizontal="left"/>
      <protection hidden="1"/>
    </xf>
    <xf numFmtId="164" fontId="6" fillId="0" borderId="19" xfId="38" applyFont="1" applyBorder="1" applyAlignment="1" applyProtection="1">
      <alignment horizontal="left" vertical="center"/>
      <protection hidden="1"/>
    </xf>
    <xf numFmtId="169" fontId="11" fillId="0" borderId="19" xfId="36" applyNumberFormat="1" applyFont="1" applyBorder="1" applyAlignment="1" applyProtection="1">
      <alignment vertical="center"/>
      <protection hidden="1"/>
    </xf>
    <xf numFmtId="164" fontId="11" fillId="0" borderId="54" xfId="38" applyFont="1" applyBorder="1" applyAlignment="1" applyProtection="1">
      <alignment horizontal="left" vertical="center"/>
      <protection hidden="1"/>
    </xf>
    <xf numFmtId="171" fontId="6" fillId="0" borderId="55" xfId="38" applyNumberFormat="1" applyFont="1" applyBorder="1" applyAlignment="1" applyProtection="1">
      <alignment horizontal="left" vertical="center"/>
      <protection hidden="1"/>
    </xf>
    <xf numFmtId="3" fontId="11" fillId="0" borderId="0" xfId="0" applyNumberFormat="1" applyFont="1" applyProtection="1">
      <protection hidden="1"/>
    </xf>
    <xf numFmtId="164" fontId="6" fillId="0" borderId="0" xfId="38" applyFont="1" applyAlignment="1" applyProtection="1">
      <alignment horizontal="left" vertical="center"/>
      <protection hidden="1"/>
    </xf>
    <xf numFmtId="169" fontId="11" fillId="0" borderId="0" xfId="36" applyNumberFormat="1" applyFont="1" applyAlignment="1" applyProtection="1">
      <alignment vertical="center"/>
      <protection hidden="1"/>
    </xf>
    <xf numFmtId="169" fontId="11" fillId="7" borderId="54" xfId="36" applyNumberFormat="1" applyFont="1" applyFill="1" applyBorder="1" applyAlignment="1" applyProtection="1">
      <alignment vertical="center"/>
      <protection hidden="1"/>
    </xf>
    <xf numFmtId="164" fontId="11" fillId="0" borderId="27" xfId="38" applyFont="1" applyBorder="1" applyAlignment="1" applyProtection="1">
      <alignment horizontal="left" vertical="center"/>
      <protection hidden="1"/>
    </xf>
    <xf numFmtId="169" fontId="11" fillId="7" borderId="55" xfId="36" applyNumberFormat="1" applyFont="1" applyFill="1" applyBorder="1" applyAlignment="1" applyProtection="1">
      <alignment vertical="center"/>
      <protection hidden="1"/>
    </xf>
    <xf numFmtId="171" fontId="6" fillId="0" borderId="13" xfId="38" applyNumberFormat="1" applyFont="1" applyBorder="1" applyAlignment="1" applyProtection="1">
      <alignment horizontal="left" vertical="center"/>
      <protection hidden="1"/>
    </xf>
    <xf numFmtId="169" fontId="11" fillId="7" borderId="106" xfId="36" applyNumberFormat="1" applyFont="1" applyFill="1" applyBorder="1" applyAlignment="1" applyProtection="1">
      <alignment vertical="center"/>
      <protection hidden="1"/>
    </xf>
    <xf numFmtId="169" fontId="11" fillId="7" borderId="107" xfId="36" applyNumberFormat="1" applyFont="1" applyFill="1" applyBorder="1" applyAlignment="1" applyProtection="1">
      <alignment vertical="center"/>
      <protection hidden="1"/>
    </xf>
    <xf numFmtId="169" fontId="11" fillId="7" borderId="108" xfId="36" applyNumberFormat="1" applyFont="1" applyFill="1" applyBorder="1" applyAlignment="1" applyProtection="1">
      <alignment vertical="center"/>
      <protection hidden="1"/>
    </xf>
    <xf numFmtId="171" fontId="11" fillId="0" borderId="20" xfId="38" applyNumberFormat="1" applyFont="1" applyBorder="1" applyAlignment="1" applyProtection="1">
      <alignment horizontal="left" vertical="center"/>
      <protection hidden="1"/>
    </xf>
    <xf numFmtId="169" fontId="11" fillId="0" borderId="16" xfId="36" applyNumberFormat="1" applyFont="1" applyBorder="1" applyAlignment="1" applyProtection="1">
      <alignment vertical="center"/>
      <protection hidden="1"/>
    </xf>
    <xf numFmtId="164" fontId="6" fillId="0" borderId="13" xfId="38" applyFont="1" applyBorder="1" applyAlignment="1" applyProtection="1">
      <alignment horizontal="left" vertical="center"/>
      <protection hidden="1"/>
    </xf>
    <xf numFmtId="164" fontId="11" fillId="0" borderId="13" xfId="38" applyFont="1" applyBorder="1" applyAlignment="1" applyProtection="1">
      <alignment horizontal="left" vertical="center"/>
      <protection hidden="1"/>
    </xf>
    <xf numFmtId="0" fontId="16" fillId="0" borderId="97" xfId="0" applyFont="1" applyBorder="1" applyAlignment="1" applyProtection="1">
      <alignment horizontal="left" vertical="center"/>
      <protection hidden="1"/>
    </xf>
    <xf numFmtId="0" fontId="16" fillId="0" borderId="26" xfId="0" applyFont="1" applyBorder="1" applyAlignment="1" applyProtection="1">
      <alignment horizontal="left" vertical="center"/>
      <protection hidden="1"/>
    </xf>
    <xf numFmtId="169" fontId="11" fillId="7" borderId="26" xfId="36" applyNumberFormat="1" applyFont="1" applyFill="1" applyBorder="1" applyAlignment="1" applyProtection="1">
      <alignment vertical="center"/>
      <protection hidden="1"/>
    </xf>
    <xf numFmtId="169" fontId="11" fillId="7" borderId="73" xfId="36" applyNumberFormat="1" applyFont="1" applyFill="1" applyBorder="1" applyAlignment="1" applyProtection="1">
      <alignment vertical="center"/>
      <protection hidden="1"/>
    </xf>
    <xf numFmtId="169" fontId="11" fillId="7" borderId="37" xfId="36" applyNumberFormat="1" applyFont="1" applyFill="1" applyBorder="1" applyAlignment="1" applyProtection="1">
      <alignment vertical="center"/>
      <protection hidden="1"/>
    </xf>
    <xf numFmtId="169" fontId="11" fillId="7" borderId="92" xfId="36" applyNumberFormat="1" applyFont="1" applyFill="1" applyBorder="1" applyAlignment="1" applyProtection="1">
      <alignment vertical="center"/>
      <protection hidden="1"/>
    </xf>
    <xf numFmtId="169" fontId="11" fillId="7" borderId="4" xfId="36" applyNumberFormat="1" applyFont="1" applyFill="1" applyBorder="1" applyAlignment="1" applyProtection="1">
      <alignment vertical="center"/>
      <protection hidden="1"/>
    </xf>
    <xf numFmtId="169" fontId="11" fillId="7" borderId="93" xfId="36" applyNumberFormat="1" applyFont="1" applyFill="1" applyBorder="1" applyAlignment="1" applyProtection="1">
      <alignment vertical="center"/>
      <protection hidden="1"/>
    </xf>
    <xf numFmtId="0" fontId="16" fillId="0" borderId="55" xfId="0" applyFont="1" applyBorder="1" applyAlignment="1" applyProtection="1">
      <alignment horizontal="left" vertical="center"/>
      <protection hidden="1"/>
    </xf>
    <xf numFmtId="0" fontId="16" fillId="0" borderId="20" xfId="0" applyFont="1" applyBorder="1" applyAlignment="1" applyProtection="1">
      <alignment horizontal="left" vertical="center"/>
      <protection hidden="1"/>
    </xf>
    <xf numFmtId="169" fontId="11" fillId="0" borderId="15" xfId="36" applyNumberFormat="1" applyFont="1" applyBorder="1" applyAlignment="1" applyProtection="1">
      <alignment vertical="center"/>
      <protection hidden="1"/>
    </xf>
    <xf numFmtId="0" fontId="16" fillId="0" borderId="54" xfId="0" applyFont="1" applyBorder="1" applyAlignment="1" applyProtection="1">
      <alignment horizontal="left" vertical="center"/>
      <protection hidden="1"/>
    </xf>
    <xf numFmtId="169" fontId="11" fillId="7" borderId="89" xfId="36" applyNumberFormat="1" applyFont="1" applyFill="1" applyBorder="1" applyAlignment="1" applyProtection="1">
      <alignment vertical="center"/>
      <protection hidden="1"/>
    </xf>
    <xf numFmtId="169" fontId="11" fillId="14" borderId="103" xfId="36" applyNumberFormat="1" applyFont="1" applyFill="1" applyBorder="1" applyAlignment="1" applyProtection="1">
      <alignment vertical="center"/>
      <protection hidden="1"/>
    </xf>
    <xf numFmtId="0" fontId="16" fillId="0" borderId="13" xfId="0" applyFont="1" applyBorder="1" applyAlignment="1" applyProtection="1">
      <alignment horizontal="left" vertical="center"/>
      <protection hidden="1"/>
    </xf>
    <xf numFmtId="169" fontId="11" fillId="0" borderId="18" xfId="36" applyNumberFormat="1" applyFont="1" applyBorder="1" applyAlignment="1" applyProtection="1">
      <alignment vertical="center"/>
      <protection hidden="1"/>
    </xf>
    <xf numFmtId="169" fontId="11" fillId="7" borderId="9" xfId="36" applyNumberFormat="1" applyFont="1" applyFill="1" applyBorder="1" applyAlignment="1" applyProtection="1">
      <alignment vertical="center"/>
      <protection hidden="1"/>
    </xf>
    <xf numFmtId="0" fontId="61" fillId="0" borderId="0" xfId="0" applyFont="1" applyAlignment="1" applyProtection="1">
      <alignment horizontal="left" vertical="center"/>
      <protection hidden="1"/>
    </xf>
    <xf numFmtId="164" fontId="11" fillId="0" borderId="97" xfId="38" applyFont="1" applyBorder="1" applyAlignment="1" applyProtection="1">
      <alignment horizontal="left" vertical="center"/>
      <protection hidden="1"/>
    </xf>
    <xf numFmtId="164" fontId="24" fillId="0" borderId="26" xfId="38" applyFont="1" applyBorder="1" applyAlignment="1" applyProtection="1">
      <alignment horizontal="left" vertical="center"/>
      <protection hidden="1"/>
    </xf>
    <xf numFmtId="171" fontId="24" fillId="0" borderId="26" xfId="38" applyNumberFormat="1" applyFont="1" applyBorder="1" applyAlignment="1" applyProtection="1">
      <alignment horizontal="left" vertical="center"/>
      <protection hidden="1"/>
    </xf>
    <xf numFmtId="164" fontId="16" fillId="0" borderId="26" xfId="39" applyFont="1" applyBorder="1" applyAlignment="1" applyProtection="1">
      <alignment horizontal="left" vertical="center" indent="1"/>
      <protection hidden="1"/>
    </xf>
    <xf numFmtId="164" fontId="16" fillId="0" borderId="55" xfId="39" applyFont="1" applyBorder="1" applyAlignment="1" applyProtection="1">
      <alignment horizontal="left" vertical="center" indent="1"/>
      <protection hidden="1"/>
    </xf>
    <xf numFmtId="164" fontId="24" fillId="0" borderId="97" xfId="38" applyFont="1" applyBorder="1" applyAlignment="1" applyProtection="1">
      <alignment horizontal="left" vertical="center"/>
      <protection hidden="1"/>
    </xf>
    <xf numFmtId="164" fontId="11" fillId="0" borderId="20" xfId="38" applyFont="1" applyBorder="1" applyAlignment="1" applyProtection="1">
      <alignment horizontal="left" vertical="center"/>
      <protection hidden="1"/>
    </xf>
    <xf numFmtId="164" fontId="11" fillId="0" borderId="21" xfId="38" applyFont="1" applyBorder="1" applyAlignment="1" applyProtection="1">
      <alignment horizontal="left" vertical="center"/>
      <protection hidden="1"/>
    </xf>
    <xf numFmtId="164" fontId="11" fillId="0" borderId="19" xfId="38" applyFont="1" applyBorder="1" applyAlignment="1" applyProtection="1">
      <alignment horizontal="left" vertical="center"/>
      <protection hidden="1"/>
    </xf>
    <xf numFmtId="164" fontId="11" fillId="0" borderId="0" xfId="38" applyFont="1" applyAlignment="1" applyProtection="1">
      <alignment horizontal="left" vertical="center"/>
      <protection hidden="1"/>
    </xf>
    <xf numFmtId="164" fontId="12" fillId="0" borderId="11" xfId="30" applyFont="1" applyBorder="1" applyAlignment="1" applyProtection="1">
      <alignment horizontal="center" wrapText="1"/>
      <protection hidden="1"/>
    </xf>
    <xf numFmtId="164" fontId="11" fillId="0" borderId="86" xfId="38" applyFont="1" applyBorder="1" applyAlignment="1" applyProtection="1">
      <alignment horizontal="left" vertical="center"/>
      <protection hidden="1"/>
    </xf>
    <xf numFmtId="164" fontId="11" fillId="0" borderId="87" xfId="38" applyFont="1" applyBorder="1" applyAlignment="1" applyProtection="1">
      <alignment horizontal="left" vertical="center"/>
      <protection hidden="1"/>
    </xf>
    <xf numFmtId="169" fontId="11" fillId="7" borderId="69" xfId="36" applyNumberFormat="1" applyFont="1" applyFill="1" applyBorder="1" applyAlignment="1" applyProtection="1">
      <alignment vertical="center"/>
      <protection hidden="1"/>
    </xf>
    <xf numFmtId="169" fontId="11" fillId="7" borderId="71" xfId="36" applyNumberFormat="1" applyFont="1" applyFill="1" applyBorder="1" applyAlignment="1" applyProtection="1">
      <alignment vertical="center"/>
      <protection hidden="1"/>
    </xf>
    <xf numFmtId="169" fontId="77" fillId="7" borderId="36" xfId="36" applyNumberFormat="1" applyFont="1" applyFill="1" applyBorder="1" applyAlignment="1" applyProtection="1">
      <alignment vertical="center"/>
      <protection hidden="1"/>
    </xf>
    <xf numFmtId="169" fontId="77" fillId="7" borderId="29" xfId="36" applyNumberFormat="1" applyFont="1" applyFill="1" applyBorder="1" applyAlignment="1" applyProtection="1">
      <alignment vertical="center"/>
      <protection hidden="1"/>
    </xf>
    <xf numFmtId="169" fontId="11" fillId="7" borderId="36" xfId="36" applyNumberFormat="1" applyFont="1" applyFill="1" applyBorder="1" applyAlignment="1" applyProtection="1">
      <alignment vertical="center"/>
      <protection hidden="1"/>
    </xf>
    <xf numFmtId="169" fontId="11" fillId="7" borderId="35" xfId="36" applyNumberFormat="1" applyFont="1" applyFill="1" applyBorder="1" applyAlignment="1" applyProtection="1">
      <alignment vertical="center"/>
      <protection hidden="1"/>
    </xf>
    <xf numFmtId="169" fontId="11" fillId="7" borderId="41" xfId="36" applyNumberFormat="1" applyFont="1" applyFill="1" applyBorder="1" applyAlignment="1" applyProtection="1">
      <alignment vertical="center"/>
      <protection hidden="1"/>
    </xf>
    <xf numFmtId="169" fontId="11" fillId="7" borderId="29" xfId="36" applyNumberFormat="1" applyFont="1" applyFill="1" applyBorder="1" applyAlignment="1" applyProtection="1">
      <alignment vertical="center"/>
      <protection hidden="1"/>
    </xf>
    <xf numFmtId="164" fontId="11" fillId="0" borderId="55" xfId="38" applyFont="1" applyBorder="1" applyAlignment="1" applyProtection="1">
      <alignment horizontal="left" vertical="center"/>
      <protection hidden="1"/>
    </xf>
    <xf numFmtId="169" fontId="11" fillId="7" borderId="64" xfId="36" applyNumberFormat="1" applyFont="1" applyFill="1" applyBorder="1" applyAlignment="1" applyProtection="1">
      <alignment vertical="center"/>
      <protection hidden="1"/>
    </xf>
    <xf numFmtId="169" fontId="11" fillId="7" borderId="74" xfId="36" applyNumberFormat="1" applyFont="1" applyFill="1" applyBorder="1" applyAlignment="1" applyProtection="1">
      <alignment vertical="center"/>
      <protection hidden="1"/>
    </xf>
    <xf numFmtId="169" fontId="11" fillId="7" borderId="70" xfId="36" applyNumberFormat="1" applyFont="1" applyFill="1" applyBorder="1" applyAlignment="1" applyProtection="1">
      <alignment vertical="center"/>
      <protection hidden="1"/>
    </xf>
    <xf numFmtId="164" fontId="11" fillId="0" borderId="109" xfId="38" applyFont="1" applyBorder="1" applyAlignment="1" applyProtection="1">
      <alignment horizontal="left" vertical="center"/>
      <protection hidden="1"/>
    </xf>
    <xf numFmtId="169" fontId="11" fillId="7" borderId="28" xfId="36" applyNumberFormat="1" applyFont="1" applyFill="1" applyBorder="1" applyAlignment="1" applyProtection="1">
      <alignment vertical="center"/>
      <protection hidden="1"/>
    </xf>
    <xf numFmtId="169" fontId="11" fillId="7" borderId="72" xfId="36" applyNumberFormat="1" applyFont="1" applyFill="1" applyBorder="1" applyAlignment="1" applyProtection="1">
      <alignment vertical="center"/>
      <protection hidden="1"/>
    </xf>
    <xf numFmtId="169" fontId="11" fillId="7" borderId="34" xfId="36" applyNumberFormat="1" applyFont="1" applyFill="1" applyBorder="1" applyAlignment="1" applyProtection="1">
      <alignment vertical="center"/>
      <protection hidden="1"/>
    </xf>
    <xf numFmtId="164" fontId="11" fillId="0" borderId="110" xfId="38" applyFont="1" applyBorder="1" applyAlignment="1" applyProtection="1">
      <alignment horizontal="left" vertical="center"/>
      <protection hidden="1"/>
    </xf>
    <xf numFmtId="164" fontId="11" fillId="0" borderId="111" xfId="38" applyFont="1" applyBorder="1" applyAlignment="1" applyProtection="1">
      <alignment horizontal="left" vertical="center"/>
      <protection hidden="1"/>
    </xf>
    <xf numFmtId="164" fontId="17" fillId="0" borderId="0" xfId="38" applyFont="1" applyAlignment="1" applyProtection="1">
      <alignment horizontal="left" vertical="center"/>
      <protection hidden="1"/>
    </xf>
    <xf numFmtId="0" fontId="8" fillId="0" borderId="9" xfId="12" applyBorder="1" applyProtection="1">
      <protection hidden="1"/>
    </xf>
    <xf numFmtId="0" fontId="8" fillId="0" borderId="0" xfId="12" applyProtection="1">
      <protection hidden="1"/>
    </xf>
    <xf numFmtId="171" fontId="11" fillId="0" borderId="86" xfId="38" applyNumberFormat="1" applyFont="1" applyBorder="1" applyAlignment="1" applyProtection="1">
      <alignment horizontal="left" vertical="center"/>
      <protection hidden="1"/>
    </xf>
    <xf numFmtId="169" fontId="11" fillId="7" borderId="47" xfId="36" applyNumberFormat="1" applyFont="1" applyFill="1" applyBorder="1" applyAlignment="1" applyProtection="1">
      <alignment vertical="center"/>
      <protection hidden="1"/>
    </xf>
    <xf numFmtId="169" fontId="11" fillId="7" borderId="112" xfId="36" applyNumberFormat="1" applyFont="1" applyFill="1" applyBorder="1" applyAlignment="1" applyProtection="1">
      <alignment vertical="center"/>
      <protection hidden="1"/>
    </xf>
    <xf numFmtId="169" fontId="11" fillId="7" borderId="51" xfId="36" applyNumberFormat="1" applyFont="1" applyFill="1" applyBorder="1" applyAlignment="1" applyProtection="1">
      <alignment vertical="center"/>
      <protection hidden="1"/>
    </xf>
    <xf numFmtId="169" fontId="11" fillId="7" borderId="52" xfId="36" applyNumberFormat="1" applyFont="1" applyFill="1" applyBorder="1" applyAlignment="1" applyProtection="1">
      <alignment vertical="center"/>
      <protection hidden="1"/>
    </xf>
    <xf numFmtId="169" fontId="11" fillId="7" borderId="53" xfId="36" applyNumberFormat="1" applyFont="1" applyFill="1" applyBorder="1" applyAlignment="1" applyProtection="1">
      <alignment vertical="center"/>
      <protection hidden="1"/>
    </xf>
    <xf numFmtId="171" fontId="6" fillId="0" borderId="19" xfId="38" applyNumberFormat="1" applyFont="1" applyBorder="1" applyAlignment="1" applyProtection="1">
      <alignment horizontal="left" vertical="center"/>
      <protection hidden="1"/>
    </xf>
    <xf numFmtId="169" fontId="11" fillId="7" borderId="113" xfId="36" applyNumberFormat="1" applyFont="1" applyFill="1" applyBorder="1" applyAlignment="1" applyProtection="1">
      <alignment vertical="center"/>
      <protection hidden="1"/>
    </xf>
    <xf numFmtId="169" fontId="11" fillId="7" borderId="114" xfId="36" applyNumberFormat="1" applyFont="1" applyFill="1" applyBorder="1" applyAlignment="1" applyProtection="1">
      <alignment vertical="center"/>
      <protection hidden="1"/>
    </xf>
    <xf numFmtId="169" fontId="11" fillId="7" borderId="115" xfId="36" applyNumberFormat="1" applyFont="1" applyFill="1" applyBorder="1" applyAlignment="1" applyProtection="1">
      <alignment vertical="center"/>
      <protection hidden="1"/>
    </xf>
    <xf numFmtId="169" fontId="11" fillId="7" borderId="67" xfId="36" applyNumberFormat="1" applyFont="1" applyFill="1" applyBorder="1" applyAlignment="1" applyProtection="1">
      <alignment vertical="center"/>
      <protection hidden="1"/>
    </xf>
    <xf numFmtId="169" fontId="11" fillId="7" borderId="75" xfId="36" applyNumberFormat="1" applyFont="1" applyFill="1" applyBorder="1" applyAlignment="1" applyProtection="1">
      <alignment vertical="center"/>
      <protection hidden="1"/>
    </xf>
    <xf numFmtId="169" fontId="11" fillId="7" borderId="116" xfId="36" applyNumberFormat="1" applyFont="1" applyFill="1" applyBorder="1" applyAlignment="1" applyProtection="1">
      <alignment vertical="center"/>
      <protection hidden="1"/>
    </xf>
    <xf numFmtId="0" fontId="7" fillId="0" borderId="13" xfId="12" applyFont="1" applyBorder="1" applyAlignment="1" applyProtection="1">
      <alignment horizontal="center"/>
      <protection hidden="1"/>
    </xf>
    <xf numFmtId="0" fontId="7" fillId="0" borderId="13" xfId="12" applyFont="1" applyBorder="1" applyAlignment="1" applyProtection="1">
      <alignment horizontal="center" wrapText="1"/>
      <protection hidden="1"/>
    </xf>
    <xf numFmtId="0" fontId="0" fillId="0" borderId="13" xfId="0" applyBorder="1" applyAlignment="1" applyProtection="1">
      <alignment horizontal="center"/>
      <protection hidden="1"/>
    </xf>
    <xf numFmtId="166" fontId="11" fillId="0" borderId="13" xfId="46" applyNumberFormat="1" applyFont="1" applyFill="1" applyBorder="1" applyProtection="1">
      <protection hidden="1"/>
    </xf>
    <xf numFmtId="0" fontId="7" fillId="0" borderId="13" xfId="12" applyFont="1" applyBorder="1" applyProtection="1">
      <protection hidden="1"/>
    </xf>
    <xf numFmtId="3" fontId="11" fillId="17" borderId="13" xfId="12" applyNumberFormat="1" applyFont="1" applyFill="1" applyBorder="1" applyProtection="1">
      <protection hidden="1"/>
    </xf>
    <xf numFmtId="3" fontId="11" fillId="0" borderId="13" xfId="12" applyNumberFormat="1" applyFont="1" applyBorder="1" applyProtection="1">
      <protection hidden="1"/>
    </xf>
    <xf numFmtId="169" fontId="11" fillId="0" borderId="13" xfId="36" applyNumberFormat="1" applyFont="1" applyBorder="1" applyAlignment="1" applyProtection="1">
      <alignment vertical="center"/>
      <protection hidden="1"/>
    </xf>
    <xf numFmtId="169" fontId="11" fillId="17" borderId="13" xfId="36" applyNumberFormat="1" applyFont="1" applyFill="1" applyBorder="1" applyAlignment="1" applyProtection="1">
      <alignment vertical="center"/>
      <protection hidden="1"/>
    </xf>
    <xf numFmtId="171" fontId="6" fillId="0" borderId="97" xfId="38" applyNumberFormat="1" applyFont="1" applyBorder="1" applyAlignment="1" applyProtection="1">
      <alignment horizontal="left" vertical="center"/>
      <protection hidden="1"/>
    </xf>
    <xf numFmtId="164" fontId="11" fillId="0" borderId="117" xfId="38" applyFont="1" applyBorder="1" applyAlignment="1" applyProtection="1">
      <alignment horizontal="left" vertical="center"/>
      <protection hidden="1"/>
    </xf>
    <xf numFmtId="3" fontId="8" fillId="0" borderId="0" xfId="12" applyNumberFormat="1" applyProtection="1">
      <protection hidden="1"/>
    </xf>
    <xf numFmtId="169" fontId="11" fillId="7" borderId="118" xfId="36" applyNumberFormat="1" applyFont="1" applyFill="1" applyBorder="1" applyAlignment="1" applyProtection="1">
      <alignment vertical="center"/>
      <protection hidden="1"/>
    </xf>
    <xf numFmtId="9" fontId="65" fillId="0" borderId="0" xfId="12" applyNumberFormat="1" applyFont="1" applyAlignment="1" applyProtection="1">
      <alignment horizontal="center"/>
      <protection hidden="1"/>
    </xf>
    <xf numFmtId="10" fontId="11" fillId="0" borderId="13" xfId="46" applyNumberFormat="1" applyFont="1" applyFill="1" applyBorder="1" applyProtection="1">
      <protection hidden="1"/>
    </xf>
    <xf numFmtId="3" fontId="11" fillId="0" borderId="0" xfId="12" applyNumberFormat="1" applyFont="1" applyProtection="1">
      <protection hidden="1"/>
    </xf>
    <xf numFmtId="9" fontId="8" fillId="0" borderId="0" xfId="12" applyNumberFormat="1" applyProtection="1">
      <protection hidden="1"/>
    </xf>
    <xf numFmtId="166" fontId="11" fillId="0" borderId="0" xfId="46" applyNumberFormat="1" applyFont="1" applyFill="1" applyBorder="1" applyProtection="1">
      <protection hidden="1"/>
    </xf>
    <xf numFmtId="0" fontId="7" fillId="0" borderId="0" xfId="12" applyFont="1" applyProtection="1">
      <protection hidden="1"/>
    </xf>
    <xf numFmtId="0" fontId="7" fillId="0" borderId="0" xfId="12" applyFont="1" applyAlignment="1" applyProtection="1">
      <alignment horizontal="center"/>
      <protection hidden="1"/>
    </xf>
    <xf numFmtId="0" fontId="0" fillId="0" borderId="17" xfId="0" applyBorder="1" applyProtection="1">
      <protection hidden="1"/>
    </xf>
    <xf numFmtId="0" fontId="0" fillId="0" borderId="11" xfId="0" applyBorder="1" applyProtection="1">
      <protection hidden="1"/>
    </xf>
    <xf numFmtId="0" fontId="0" fillId="0" borderId="18" xfId="0" applyBorder="1" applyProtection="1">
      <protection hidden="1"/>
    </xf>
    <xf numFmtId="0" fontId="0" fillId="0" borderId="9" xfId="0" applyBorder="1" applyProtection="1">
      <protection hidden="1"/>
    </xf>
    <xf numFmtId="0" fontId="0" fillId="0" borderId="8" xfId="0" applyBorder="1" applyProtection="1">
      <protection hidden="1"/>
    </xf>
    <xf numFmtId="169" fontId="11" fillId="7" borderId="141" xfId="36" applyNumberFormat="1" applyFont="1" applyFill="1" applyBorder="1" applyAlignment="1" applyProtection="1">
      <alignment vertical="center"/>
      <protection hidden="1"/>
    </xf>
    <xf numFmtId="169" fontId="11" fillId="7" borderId="142" xfId="36" applyNumberFormat="1" applyFont="1" applyFill="1" applyBorder="1" applyAlignment="1" applyProtection="1">
      <alignment vertical="center"/>
      <protection hidden="1"/>
    </xf>
    <xf numFmtId="169" fontId="11" fillId="7" borderId="119" xfId="36" applyNumberFormat="1" applyFont="1" applyFill="1" applyBorder="1" applyAlignment="1" applyProtection="1">
      <alignment vertical="center"/>
      <protection hidden="1"/>
    </xf>
    <xf numFmtId="169" fontId="11" fillId="14" borderId="11" xfId="36" applyNumberFormat="1" applyFont="1" applyFill="1" applyBorder="1" applyAlignment="1" applyProtection="1">
      <alignment vertical="center"/>
      <protection hidden="1"/>
    </xf>
    <xf numFmtId="169" fontId="11" fillId="14" borderId="18" xfId="36" applyNumberFormat="1" applyFont="1" applyFill="1" applyBorder="1" applyAlignment="1" applyProtection="1">
      <alignment vertical="center"/>
      <protection hidden="1"/>
    </xf>
    <xf numFmtId="169" fontId="11" fillId="7" borderId="120" xfId="36" applyNumberFormat="1" applyFont="1" applyFill="1" applyBorder="1" applyAlignment="1" applyProtection="1">
      <alignment vertical="center"/>
      <protection hidden="1"/>
    </xf>
    <xf numFmtId="169" fontId="11" fillId="7" borderId="81" xfId="36" applyNumberFormat="1" applyFont="1" applyFill="1" applyBorder="1" applyAlignment="1" applyProtection="1">
      <alignment vertical="center"/>
      <protection hidden="1"/>
    </xf>
    <xf numFmtId="169" fontId="11" fillId="7" borderId="82" xfId="36" applyNumberFormat="1" applyFont="1" applyFill="1" applyBorder="1" applyAlignment="1" applyProtection="1">
      <alignment vertical="center"/>
      <protection hidden="1"/>
    </xf>
    <xf numFmtId="169" fontId="11" fillId="7" borderId="121" xfId="36" applyNumberFormat="1" applyFont="1" applyFill="1" applyBorder="1" applyAlignment="1" applyProtection="1">
      <alignment vertical="center"/>
      <protection hidden="1"/>
    </xf>
    <xf numFmtId="169" fontId="11" fillId="7" borderId="77" xfId="36" applyNumberFormat="1" applyFont="1" applyFill="1" applyBorder="1" applyAlignment="1" applyProtection="1">
      <alignment vertical="center"/>
      <protection hidden="1"/>
    </xf>
    <xf numFmtId="169" fontId="11" fillId="7" borderId="78" xfId="36" applyNumberFormat="1" applyFont="1" applyFill="1" applyBorder="1" applyAlignment="1" applyProtection="1">
      <alignment vertical="center"/>
      <protection hidden="1"/>
    </xf>
    <xf numFmtId="169" fontId="11" fillId="7" borderId="79" xfId="36" applyNumberFormat="1" applyFont="1" applyFill="1" applyBorder="1" applyAlignment="1" applyProtection="1">
      <alignment vertical="center"/>
      <protection hidden="1"/>
    </xf>
    <xf numFmtId="169" fontId="11" fillId="7" borderId="80" xfId="36" applyNumberFormat="1" applyFont="1" applyFill="1" applyBorder="1" applyAlignment="1" applyProtection="1">
      <alignment vertical="center"/>
      <protection hidden="1"/>
    </xf>
    <xf numFmtId="169" fontId="11" fillId="7" borderId="83" xfId="36" applyNumberFormat="1" applyFont="1" applyFill="1" applyBorder="1" applyAlignment="1" applyProtection="1">
      <alignment vertical="center"/>
      <protection hidden="1"/>
    </xf>
    <xf numFmtId="169" fontId="11" fillId="7" borderId="84" xfId="36" applyNumberFormat="1" applyFont="1" applyFill="1" applyBorder="1" applyAlignment="1" applyProtection="1">
      <alignment vertical="center"/>
      <protection hidden="1"/>
    </xf>
    <xf numFmtId="169" fontId="11" fillId="7" borderId="16" xfId="36" applyNumberFormat="1" applyFont="1" applyFill="1" applyBorder="1" applyAlignment="1" applyProtection="1">
      <alignment vertical="center"/>
      <protection hidden="1"/>
    </xf>
    <xf numFmtId="169" fontId="11" fillId="7" borderId="85" xfId="36" applyNumberFormat="1" applyFont="1" applyFill="1" applyBorder="1" applyAlignment="1" applyProtection="1">
      <alignment vertical="center"/>
      <protection hidden="1"/>
    </xf>
    <xf numFmtId="169" fontId="11" fillId="7" borderId="44" xfId="36" applyNumberFormat="1" applyFont="1" applyFill="1" applyBorder="1" applyAlignment="1" applyProtection="1">
      <alignment vertical="center"/>
      <protection hidden="1"/>
    </xf>
    <xf numFmtId="169" fontId="11" fillId="7" borderId="18" xfId="36" applyNumberFormat="1" applyFont="1" applyFill="1" applyBorder="1" applyAlignment="1" applyProtection="1">
      <alignment vertical="center"/>
      <protection hidden="1"/>
    </xf>
    <xf numFmtId="169" fontId="11" fillId="7" borderId="122" xfId="36" applyNumberFormat="1" applyFont="1" applyFill="1" applyBorder="1" applyAlignment="1" applyProtection="1">
      <alignment vertical="center"/>
      <protection hidden="1"/>
    </xf>
    <xf numFmtId="169" fontId="11" fillId="7" borderId="123" xfId="36" applyNumberFormat="1" applyFont="1" applyFill="1" applyBorder="1" applyAlignment="1" applyProtection="1">
      <alignment vertical="center"/>
      <protection hidden="1"/>
    </xf>
    <xf numFmtId="171" fontId="6" fillId="0" borderId="54" xfId="38" applyNumberFormat="1" applyFont="1" applyBorder="1" applyAlignment="1" applyProtection="1">
      <alignment horizontal="left" vertical="center"/>
      <protection hidden="1"/>
    </xf>
    <xf numFmtId="0" fontId="0" fillId="7" borderId="13" xfId="0" applyFill="1" applyBorder="1" applyProtection="1">
      <protection hidden="1"/>
    </xf>
    <xf numFmtId="0" fontId="0" fillId="6" borderId="9" xfId="0" applyFill="1" applyBorder="1" applyProtection="1">
      <protection hidden="1"/>
    </xf>
    <xf numFmtId="0" fontId="0" fillId="6" borderId="8" xfId="0" applyFill="1" applyBorder="1" applyProtection="1">
      <protection hidden="1"/>
    </xf>
    <xf numFmtId="0" fontId="15" fillId="0" borderId="0" xfId="0" applyFont="1" applyProtection="1">
      <protection hidden="1"/>
    </xf>
    <xf numFmtId="0" fontId="18" fillId="16" borderId="10" xfId="0" applyFont="1" applyFill="1" applyBorder="1" applyAlignment="1" applyProtection="1">
      <alignment horizontal="centerContinuous"/>
      <protection hidden="1"/>
    </xf>
    <xf numFmtId="0" fontId="15" fillId="16" borderId="9" xfId="0" applyFont="1" applyFill="1" applyBorder="1" applyAlignment="1" applyProtection="1">
      <alignment horizontal="centerContinuous"/>
      <protection hidden="1"/>
    </xf>
    <xf numFmtId="0" fontId="15" fillId="16" borderId="8" xfId="0" applyFont="1" applyFill="1" applyBorder="1" applyAlignment="1" applyProtection="1">
      <alignment horizontal="centerContinuous"/>
      <protection hidden="1"/>
    </xf>
    <xf numFmtId="0" fontId="15" fillId="0" borderId="0" xfId="0" applyFont="1" applyAlignment="1" applyProtection="1">
      <alignment horizontal="left" vertical="center"/>
      <protection hidden="1"/>
    </xf>
    <xf numFmtId="0" fontId="58" fillId="0" borderId="0" xfId="0" applyFont="1" applyAlignment="1" applyProtection="1">
      <alignment horizontal="center" vertical="center"/>
      <protection hidden="1"/>
    </xf>
    <xf numFmtId="0" fontId="16" fillId="0" borderId="0" xfId="0" applyFont="1" applyAlignment="1" applyProtection="1">
      <alignment horizontal="left" vertical="center"/>
      <protection hidden="1"/>
    </xf>
    <xf numFmtId="0" fontId="73" fillId="0" borderId="0" xfId="0" applyFont="1" applyAlignment="1" applyProtection="1">
      <alignment vertical="center"/>
      <protection hidden="1"/>
    </xf>
    <xf numFmtId="0" fontId="16" fillId="0" borderId="0" xfId="0" applyFont="1" applyAlignment="1" applyProtection="1">
      <alignment vertical="center"/>
      <protection hidden="1"/>
    </xf>
    <xf numFmtId="0" fontId="16" fillId="0" borderId="0" xfId="0" applyFont="1" applyAlignment="1" applyProtection="1">
      <alignment vertical="center" wrapText="1"/>
      <protection hidden="1"/>
    </xf>
    <xf numFmtId="0" fontId="18" fillId="0" borderId="0" xfId="0" applyFont="1" applyAlignment="1" applyProtection="1">
      <alignment vertical="center"/>
      <protection hidden="1"/>
    </xf>
    <xf numFmtId="0" fontId="58" fillId="0" borderId="0" xfId="0" applyFont="1" applyAlignment="1" applyProtection="1">
      <alignment vertical="center"/>
      <protection hidden="1"/>
    </xf>
    <xf numFmtId="0" fontId="16" fillId="7" borderId="13" xfId="0" applyFont="1" applyFill="1" applyBorder="1" applyAlignment="1" applyProtection="1">
      <alignment horizontal="left" vertical="center" wrapText="1"/>
      <protection hidden="1"/>
    </xf>
    <xf numFmtId="0" fontId="73" fillId="0" borderId="0" xfId="0" applyFont="1" applyAlignment="1" applyProtection="1">
      <alignment horizontal="center" vertical="center"/>
      <protection hidden="1"/>
    </xf>
    <xf numFmtId="0" fontId="16" fillId="0" borderId="0" xfId="0" applyFont="1" applyAlignment="1" applyProtection="1">
      <alignment horizontal="left" vertical="center" wrapText="1"/>
      <protection hidden="1"/>
    </xf>
    <xf numFmtId="0" fontId="18" fillId="0" borderId="0" xfId="0" applyFont="1" applyAlignment="1" applyProtection="1">
      <alignment horizontal="left" vertical="justify" wrapText="1"/>
      <protection hidden="1"/>
    </xf>
    <xf numFmtId="0" fontId="15" fillId="0" borderId="0" xfId="0" applyFont="1" applyAlignment="1" applyProtection="1">
      <alignment vertical="justify" wrapText="1"/>
      <protection hidden="1"/>
    </xf>
    <xf numFmtId="0" fontId="15" fillId="0" borderId="14" xfId="0" applyFont="1" applyBorder="1" applyProtection="1">
      <protection hidden="1"/>
    </xf>
    <xf numFmtId="0" fontId="15" fillId="0" borderId="19" xfId="0" applyFont="1" applyBorder="1" applyProtection="1">
      <protection hidden="1"/>
    </xf>
    <xf numFmtId="0" fontId="15" fillId="0" borderId="15" xfId="0" applyFont="1" applyBorder="1" applyProtection="1">
      <protection hidden="1"/>
    </xf>
    <xf numFmtId="0" fontId="15" fillId="0" borderId="12" xfId="0" applyFont="1" applyBorder="1" applyProtection="1">
      <protection hidden="1"/>
    </xf>
    <xf numFmtId="0" fontId="15" fillId="0" borderId="16" xfId="0" applyFont="1" applyBorder="1" applyProtection="1">
      <protection hidden="1"/>
    </xf>
    <xf numFmtId="0" fontId="18" fillId="0" borderId="12" xfId="0" applyFont="1" applyBorder="1" applyProtection="1">
      <protection hidden="1"/>
    </xf>
    <xf numFmtId="0" fontId="18" fillId="0" borderId="0" xfId="0" applyFont="1" applyProtection="1">
      <protection hidden="1"/>
    </xf>
    <xf numFmtId="0" fontId="18" fillId="0" borderId="0" xfId="0" applyFont="1" applyAlignment="1" applyProtection="1">
      <alignment horizontal="right"/>
      <protection hidden="1"/>
    </xf>
    <xf numFmtId="0" fontId="8" fillId="0" borderId="12" xfId="0" applyFont="1" applyBorder="1" applyAlignment="1" applyProtection="1">
      <alignment horizontal="justify"/>
      <protection hidden="1"/>
    </xf>
    <xf numFmtId="0" fontId="48" fillId="0" borderId="12" xfId="0" applyFont="1" applyBorder="1" applyProtection="1">
      <protection hidden="1"/>
    </xf>
    <xf numFmtId="0" fontId="15" fillId="0" borderId="17" xfId="0" applyFont="1" applyBorder="1" applyProtection="1">
      <protection hidden="1"/>
    </xf>
    <xf numFmtId="0" fontId="15" fillId="0" borderId="11" xfId="0" applyFont="1" applyBorder="1" applyProtection="1">
      <protection hidden="1"/>
    </xf>
    <xf numFmtId="0" fontId="15" fillId="0" borderId="18" xfId="0" applyFont="1" applyBorder="1" applyProtection="1">
      <protection hidden="1"/>
    </xf>
    <xf numFmtId="0" fontId="7" fillId="0" borderId="11" xfId="21" applyFont="1" applyBorder="1" applyAlignment="1" applyProtection="1">
      <alignment horizontal="left"/>
      <protection hidden="1"/>
    </xf>
    <xf numFmtId="0" fontId="12" fillId="0" borderId="12" xfId="21" applyFont="1" applyBorder="1" applyProtection="1">
      <protection hidden="1"/>
    </xf>
    <xf numFmtId="0" fontId="15" fillId="0" borderId="25" xfId="0" applyFont="1" applyBorder="1" applyProtection="1">
      <protection hidden="1"/>
    </xf>
    <xf numFmtId="0" fontId="8" fillId="0" borderId="12" xfId="21" applyFont="1" applyBorder="1" applyProtection="1">
      <protection hidden="1"/>
    </xf>
    <xf numFmtId="0" fontId="8" fillId="0" borderId="0" xfId="21" applyFont="1" applyProtection="1">
      <protection hidden="1"/>
    </xf>
    <xf numFmtId="0" fontId="3" fillId="0" borderId="12" xfId="21" applyFont="1" applyBorder="1" applyProtection="1">
      <protection hidden="1"/>
    </xf>
    <xf numFmtId="0" fontId="23" fillId="16" borderId="10" xfId="0" applyFont="1" applyFill="1" applyBorder="1" applyAlignment="1" applyProtection="1">
      <alignment horizontal="centerContinuous"/>
      <protection hidden="1"/>
    </xf>
    <xf numFmtId="0" fontId="23" fillId="16" borderId="9" xfId="0" applyFont="1" applyFill="1" applyBorder="1" applyAlignment="1" applyProtection="1">
      <alignment horizontal="centerContinuous"/>
      <protection hidden="1"/>
    </xf>
    <xf numFmtId="0" fontId="0" fillId="16" borderId="9" xfId="0" applyFill="1" applyBorder="1" applyAlignment="1" applyProtection="1">
      <alignment horizontal="centerContinuous"/>
      <protection hidden="1"/>
    </xf>
    <xf numFmtId="0" fontId="23" fillId="0" borderId="0" xfId="0" applyFont="1" applyAlignment="1" applyProtection="1">
      <alignment horizontal="centerContinuous"/>
      <protection hidden="1"/>
    </xf>
    <xf numFmtId="0" fontId="0" fillId="0" borderId="0" xfId="0" applyAlignment="1" applyProtection="1">
      <alignment horizontal="centerContinuous"/>
      <protection hidden="1"/>
    </xf>
    <xf numFmtId="0" fontId="23" fillId="0" borderId="0" xfId="0" applyFont="1" applyProtection="1">
      <protection hidden="1"/>
    </xf>
    <xf numFmtId="0" fontId="12" fillId="11" borderId="22" xfId="0" applyFont="1" applyFill="1" applyBorder="1" applyAlignment="1" applyProtection="1">
      <alignment horizontal="center" vertical="center"/>
      <protection hidden="1"/>
    </xf>
    <xf numFmtId="0" fontId="12" fillId="11" borderId="13" xfId="0" applyFont="1" applyFill="1" applyBorder="1" applyAlignment="1" applyProtection="1">
      <alignment horizontal="center" vertical="center" wrapText="1"/>
      <protection hidden="1"/>
    </xf>
    <xf numFmtId="0" fontId="12" fillId="11" borderId="13" xfId="0" applyFont="1" applyFill="1" applyBorder="1" applyAlignment="1" applyProtection="1">
      <alignment horizontal="center" vertical="center"/>
      <protection hidden="1"/>
    </xf>
    <xf numFmtId="0" fontId="24" fillId="0" borderId="22" xfId="0" applyFont="1" applyBorder="1" applyProtection="1">
      <protection hidden="1"/>
    </xf>
    <xf numFmtId="0" fontId="11" fillId="0" borderId="0" xfId="0" applyFont="1" applyAlignment="1" applyProtection="1">
      <alignment horizontal="center"/>
      <protection hidden="1"/>
    </xf>
    <xf numFmtId="0" fontId="24" fillId="0" borderId="20" xfId="0" applyFont="1" applyBorder="1" applyProtection="1">
      <protection hidden="1"/>
    </xf>
    <xf numFmtId="0" fontId="24" fillId="7" borderId="20" xfId="0" applyFont="1" applyFill="1" applyBorder="1" applyProtection="1">
      <protection hidden="1"/>
    </xf>
    <xf numFmtId="0" fontId="11" fillId="7" borderId="0" xfId="0" applyFont="1" applyFill="1" applyAlignment="1" applyProtection="1">
      <alignment horizontal="center"/>
      <protection hidden="1"/>
    </xf>
    <xf numFmtId="0" fontId="24" fillId="0" borderId="20" xfId="0" applyFont="1" applyBorder="1" applyAlignment="1" applyProtection="1">
      <alignment horizontal="left"/>
      <protection hidden="1"/>
    </xf>
    <xf numFmtId="0" fontId="24" fillId="0" borderId="21" xfId="0" applyFont="1" applyBorder="1" applyProtection="1">
      <protection hidden="1"/>
    </xf>
    <xf numFmtId="0" fontId="25" fillId="10" borderId="13" xfId="0" applyFont="1" applyFill="1" applyBorder="1" applyProtection="1">
      <protection hidden="1"/>
    </xf>
    <xf numFmtId="0" fontId="11" fillId="7" borderId="13" xfId="0" applyFont="1" applyFill="1" applyBorder="1" applyAlignment="1" applyProtection="1">
      <alignment horizontal="center"/>
      <protection hidden="1"/>
    </xf>
    <xf numFmtId="0" fontId="25" fillId="7" borderId="13" xfId="0" applyFont="1" applyFill="1" applyBorder="1" applyProtection="1">
      <protection hidden="1"/>
    </xf>
    <xf numFmtId="0" fontId="24" fillId="0" borderId="12" xfId="0" applyFont="1" applyBorder="1" applyProtection="1">
      <protection hidden="1"/>
    </xf>
    <xf numFmtId="0" fontId="11" fillId="0" borderId="20" xfId="0" applyFont="1" applyBorder="1" applyAlignment="1" applyProtection="1">
      <alignment horizontal="center"/>
      <protection hidden="1"/>
    </xf>
    <xf numFmtId="0" fontId="24" fillId="0" borderId="17" xfId="0" applyFont="1" applyBorder="1" applyProtection="1">
      <protection hidden="1"/>
    </xf>
    <xf numFmtId="0" fontId="11" fillId="7" borderId="13" xfId="0" applyFont="1" applyFill="1" applyBorder="1" applyProtection="1">
      <protection hidden="1"/>
    </xf>
    <xf numFmtId="0" fontId="11" fillId="6" borderId="9" xfId="14" applyFont="1" applyFill="1" applyBorder="1" applyProtection="1">
      <protection hidden="1"/>
    </xf>
    <xf numFmtId="164" fontId="11" fillId="0" borderId="0" xfId="40" applyFont="1" applyProtection="1">
      <protection hidden="1"/>
    </xf>
    <xf numFmtId="164" fontId="13" fillId="0" borderId="0" xfId="25" applyFont="1" applyAlignment="1" applyProtection="1">
      <alignment horizontal="left"/>
      <protection hidden="1"/>
    </xf>
    <xf numFmtId="164" fontId="13" fillId="0" borderId="0" xfId="25" applyFont="1" applyProtection="1">
      <protection hidden="1"/>
    </xf>
    <xf numFmtId="0" fontId="11" fillId="0" borderId="0" xfId="14" applyFont="1" applyProtection="1">
      <protection hidden="1"/>
    </xf>
    <xf numFmtId="0" fontId="11" fillId="0" borderId="9" xfId="14" applyFont="1" applyBorder="1" applyProtection="1">
      <protection hidden="1"/>
    </xf>
    <xf numFmtId="0" fontId="0" fillId="0" borderId="0" xfId="0" applyAlignment="1" applyProtection="1">
      <alignment horizontal="right"/>
      <protection hidden="1"/>
    </xf>
    <xf numFmtId="0" fontId="0" fillId="0" borderId="14" xfId="0" applyBorder="1" applyProtection="1">
      <protection locked="0"/>
    </xf>
    <xf numFmtId="0" fontId="0" fillId="0" borderId="19" xfId="0" applyBorder="1" applyProtection="1">
      <protection locked="0"/>
    </xf>
    <xf numFmtId="0" fontId="0" fillId="0" borderId="15" xfId="0" applyBorder="1" applyProtection="1">
      <protection locked="0"/>
    </xf>
    <xf numFmtId="0" fontId="0" fillId="0" borderId="0" xfId="0" applyProtection="1">
      <protection locked="0"/>
    </xf>
    <xf numFmtId="0" fontId="0" fillId="0" borderId="12" xfId="0" applyBorder="1" applyProtection="1">
      <protection locked="0"/>
    </xf>
    <xf numFmtId="0" fontId="23" fillId="16" borderId="10" xfId="0" applyFont="1" applyFill="1" applyBorder="1" applyAlignment="1" applyProtection="1">
      <alignment horizontal="centerContinuous"/>
      <protection locked="0"/>
    </xf>
    <xf numFmtId="0" fontId="23" fillId="16" borderId="9" xfId="0" applyFont="1" applyFill="1" applyBorder="1" applyAlignment="1" applyProtection="1">
      <alignment horizontal="centerContinuous"/>
      <protection locked="0"/>
    </xf>
    <xf numFmtId="0" fontId="0" fillId="16" borderId="9" xfId="0" applyFill="1" applyBorder="1" applyAlignment="1" applyProtection="1">
      <alignment horizontal="centerContinuous"/>
      <protection locked="0"/>
    </xf>
    <xf numFmtId="0" fontId="0" fillId="0" borderId="16" xfId="0" applyBorder="1" applyProtection="1">
      <protection locked="0"/>
    </xf>
    <xf numFmtId="0" fontId="23" fillId="0" borderId="0" xfId="0" applyFont="1" applyAlignment="1" applyProtection="1">
      <alignment horizontal="centerContinuous"/>
      <protection locked="0"/>
    </xf>
    <xf numFmtId="0" fontId="0" fillId="0" borderId="0" xfId="0" applyAlignment="1" applyProtection="1">
      <alignment horizontal="centerContinuous"/>
      <protection locked="0"/>
    </xf>
    <xf numFmtId="164" fontId="10" fillId="0" borderId="0" xfId="30" applyFont="1" applyAlignment="1" applyProtection="1">
      <alignment horizontal="center" wrapText="1"/>
      <protection locked="0"/>
    </xf>
    <xf numFmtId="0" fontId="23" fillId="0" borderId="0" xfId="0" applyFont="1" applyProtection="1">
      <protection locked="0"/>
    </xf>
    <xf numFmtId="164" fontId="6" fillId="0" borderId="0" xfId="31" applyFont="1" applyAlignment="1" applyProtection="1">
      <alignment horizontal="right"/>
      <protection locked="0"/>
    </xf>
    <xf numFmtId="0" fontId="12" fillId="7" borderId="13" xfId="0" applyFont="1" applyFill="1" applyBorder="1" applyAlignment="1" applyProtection="1">
      <alignment horizontal="center" vertical="center"/>
      <protection locked="0"/>
    </xf>
    <xf numFmtId="0" fontId="12" fillId="7" borderId="13" xfId="0" applyFont="1" applyFill="1" applyBorder="1" applyAlignment="1" applyProtection="1">
      <alignment horizontal="center" vertical="center" wrapText="1"/>
      <protection locked="0"/>
    </xf>
    <xf numFmtId="0" fontId="11" fillId="0" borderId="22" xfId="0" applyFont="1" applyBorder="1" applyAlignment="1" applyProtection="1">
      <alignment horizontal="left"/>
      <protection locked="0"/>
    </xf>
    <xf numFmtId="0" fontId="11" fillId="0" borderId="22" xfId="0" applyFont="1" applyBorder="1" applyAlignment="1" applyProtection="1">
      <alignment horizontal="center"/>
      <protection locked="0"/>
    </xf>
    <xf numFmtId="4" fontId="11" fillId="0" borderId="74" xfId="38" applyNumberFormat="1" applyFont="1" applyBorder="1" applyAlignment="1" applyProtection="1">
      <alignment horizontal="left" vertical="center"/>
      <protection locked="0"/>
    </xf>
    <xf numFmtId="4" fontId="11" fillId="0" borderId="70" xfId="38" applyNumberFormat="1" applyFont="1" applyBorder="1" applyAlignment="1" applyProtection="1">
      <alignment vertical="center"/>
      <protection locked="0"/>
    </xf>
    <xf numFmtId="4" fontId="11" fillId="0" borderId="71" xfId="38" applyNumberFormat="1" applyFont="1" applyBorder="1" applyAlignment="1" applyProtection="1">
      <alignment vertical="center"/>
      <protection locked="0"/>
    </xf>
    <xf numFmtId="0" fontId="11" fillId="0" borderId="20" xfId="0" applyFont="1" applyBorder="1" applyProtection="1">
      <protection locked="0"/>
    </xf>
    <xf numFmtId="49" fontId="11" fillId="0" borderId="20" xfId="0" applyNumberFormat="1" applyFont="1" applyBorder="1" applyAlignment="1" applyProtection="1">
      <alignment horizontal="center"/>
      <protection locked="0"/>
    </xf>
    <xf numFmtId="4" fontId="11" fillId="0" borderId="73" xfId="38" applyNumberFormat="1" applyFont="1" applyBorder="1" applyAlignment="1" applyProtection="1">
      <alignment horizontal="left" vertical="center"/>
      <protection locked="0"/>
    </xf>
    <xf numFmtId="4" fontId="11" fillId="0" borderId="28" xfId="38" applyNumberFormat="1" applyFont="1" applyBorder="1" applyAlignment="1" applyProtection="1">
      <alignment vertical="center"/>
      <protection locked="0"/>
    </xf>
    <xf numFmtId="4" fontId="11" fillId="0" borderId="29" xfId="38" applyNumberFormat="1" applyFont="1" applyBorder="1" applyAlignment="1" applyProtection="1">
      <alignment vertical="center"/>
      <protection locked="0"/>
    </xf>
    <xf numFmtId="0" fontId="11" fillId="0" borderId="20" xfId="0" applyFont="1" applyBorder="1" applyAlignment="1" applyProtection="1">
      <alignment horizontal="center"/>
      <protection locked="0"/>
    </xf>
    <xf numFmtId="4" fontId="11" fillId="0" borderId="56" xfId="38" applyNumberFormat="1" applyFont="1" applyBorder="1" applyAlignment="1" applyProtection="1">
      <alignment horizontal="left" vertical="center"/>
      <protection locked="0"/>
    </xf>
    <xf numFmtId="4" fontId="11" fillId="0" borderId="39" xfId="38" applyNumberFormat="1" applyFont="1" applyBorder="1" applyAlignment="1" applyProtection="1">
      <alignment vertical="center"/>
      <protection locked="0"/>
    </xf>
    <xf numFmtId="4" fontId="11" fillId="0" borderId="40" xfId="38" applyNumberFormat="1" applyFont="1" applyBorder="1" applyAlignment="1" applyProtection="1">
      <alignment vertical="center"/>
      <protection locked="0"/>
    </xf>
    <xf numFmtId="0" fontId="6" fillId="7" borderId="13" xfId="0" applyFont="1" applyFill="1" applyBorder="1" applyProtection="1">
      <protection locked="0"/>
    </xf>
    <xf numFmtId="0" fontId="11" fillId="7" borderId="13" xfId="0" applyFont="1" applyFill="1" applyBorder="1" applyAlignment="1" applyProtection="1">
      <alignment horizontal="center"/>
      <protection locked="0"/>
    </xf>
    <xf numFmtId="4" fontId="11" fillId="7" borderId="57" xfId="0" applyNumberFormat="1" applyFont="1" applyFill="1" applyBorder="1" applyProtection="1">
      <protection locked="0"/>
    </xf>
    <xf numFmtId="4" fontId="11" fillId="7" borderId="30" xfId="0" applyNumberFormat="1" applyFont="1" applyFill="1" applyBorder="1" applyProtection="1">
      <protection locked="0"/>
    </xf>
    <xf numFmtId="4" fontId="11" fillId="7" borderId="31" xfId="0" applyNumberFormat="1" applyFont="1" applyFill="1" applyBorder="1" applyProtection="1">
      <protection locked="0"/>
    </xf>
    <xf numFmtId="4" fontId="11" fillId="0" borderId="72" xfId="38" applyNumberFormat="1" applyFont="1" applyBorder="1" applyAlignment="1" applyProtection="1">
      <alignment horizontal="left" vertical="center"/>
      <protection locked="0"/>
    </xf>
    <xf numFmtId="4" fontId="11" fillId="0" borderId="34" xfId="38" applyNumberFormat="1" applyFont="1" applyBorder="1" applyAlignment="1" applyProtection="1">
      <alignment vertical="center"/>
      <protection locked="0"/>
    </xf>
    <xf numFmtId="4" fontId="11" fillId="0" borderId="35" xfId="38" applyNumberFormat="1" applyFont="1" applyBorder="1" applyAlignment="1" applyProtection="1">
      <alignment vertical="center"/>
      <protection locked="0"/>
    </xf>
    <xf numFmtId="0" fontId="6" fillId="0" borderId="0" xfId="0" applyFont="1" applyProtection="1">
      <protection locked="0"/>
    </xf>
    <xf numFmtId="10" fontId="6" fillId="0" borderId="0" xfId="0" applyNumberFormat="1" applyFont="1" applyProtection="1">
      <protection locked="0"/>
    </xf>
    <xf numFmtId="0" fontId="12" fillId="11" borderId="13" xfId="0" applyFont="1" applyFill="1" applyBorder="1" applyAlignment="1" applyProtection="1">
      <alignment horizontal="center" vertical="center"/>
      <protection locked="0"/>
    </xf>
    <xf numFmtId="0" fontId="12" fillId="11" borderId="13" xfId="0" applyFont="1" applyFill="1" applyBorder="1" applyAlignment="1" applyProtection="1">
      <alignment horizontal="center" vertical="center" wrapText="1"/>
      <protection locked="0"/>
    </xf>
    <xf numFmtId="4" fontId="11" fillId="0" borderId="37" xfId="38" applyNumberFormat="1" applyFont="1" applyBorder="1" applyAlignment="1" applyProtection="1">
      <alignment horizontal="left" vertical="center"/>
      <protection locked="0"/>
    </xf>
    <xf numFmtId="0" fontId="1" fillId="0" borderId="12" xfId="0" applyFont="1" applyBorder="1" applyProtection="1">
      <protection locked="0"/>
    </xf>
    <xf numFmtId="0" fontId="1" fillId="0" borderId="0" xfId="0" applyFont="1" applyProtection="1">
      <protection locked="0"/>
    </xf>
    <xf numFmtId="0" fontId="0" fillId="0" borderId="17" xfId="0" applyBorder="1" applyProtection="1">
      <protection locked="0"/>
    </xf>
    <xf numFmtId="0" fontId="0" fillId="0" borderId="11" xfId="0" applyBorder="1" applyProtection="1">
      <protection locked="0"/>
    </xf>
    <xf numFmtId="0" fontId="0" fillId="0" borderId="18" xfId="0" applyBorder="1" applyProtection="1">
      <protection locked="0"/>
    </xf>
    <xf numFmtId="0" fontId="43" fillId="6" borderId="10" xfId="13" applyFont="1" applyFill="1" applyBorder="1" applyAlignment="1" applyProtection="1">
      <alignment horizontal="left"/>
      <protection locked="0"/>
    </xf>
    <xf numFmtId="0" fontId="43" fillId="6" borderId="9" xfId="13" applyFont="1" applyFill="1" applyBorder="1" applyAlignment="1" applyProtection="1">
      <alignment horizontal="left"/>
      <protection locked="0"/>
    </xf>
    <xf numFmtId="0" fontId="11" fillId="6" borderId="9" xfId="14" applyFont="1" applyFill="1" applyBorder="1" applyProtection="1">
      <protection locked="0"/>
    </xf>
    <xf numFmtId="0" fontId="0" fillId="6" borderId="8" xfId="0" applyFill="1" applyBorder="1" applyProtection="1">
      <protection locked="0"/>
    </xf>
    <xf numFmtId="164" fontId="11" fillId="0" borderId="0" xfId="40" applyFont="1" applyProtection="1">
      <protection locked="0"/>
    </xf>
    <xf numFmtId="0" fontId="11" fillId="0" borderId="0" xfId="0" applyFont="1" applyProtection="1">
      <protection locked="0"/>
    </xf>
    <xf numFmtId="0" fontId="11" fillId="0" borderId="0" xfId="13" applyFont="1" applyProtection="1">
      <protection locked="0"/>
    </xf>
    <xf numFmtId="164" fontId="13" fillId="0" borderId="0" xfId="25" applyFont="1" applyAlignment="1" applyProtection="1">
      <alignment horizontal="left"/>
      <protection locked="0"/>
    </xf>
    <xf numFmtId="164" fontId="13" fillId="0" borderId="0" xfId="25" applyFont="1" applyProtection="1">
      <protection locked="0"/>
    </xf>
    <xf numFmtId="0" fontId="11" fillId="0" borderId="0" xfId="14" applyFont="1" applyProtection="1">
      <protection locked="0"/>
    </xf>
    <xf numFmtId="0" fontId="11" fillId="0" borderId="9" xfId="14" applyFont="1" applyBorder="1" applyProtection="1">
      <protection locked="0"/>
    </xf>
    <xf numFmtId="0" fontId="0" fillId="0" borderId="8" xfId="0" applyBorder="1" applyProtection="1">
      <protection locked="0"/>
    </xf>
    <xf numFmtId="0" fontId="0" fillId="0" borderId="0" xfId="0" applyAlignment="1" applyProtection="1">
      <alignment horizontal="right"/>
      <protection locked="0"/>
    </xf>
    <xf numFmtId="164" fontId="8" fillId="0" borderId="0" xfId="30" applyFont="1" applyAlignment="1" applyProtection="1">
      <alignment horizontal="right"/>
      <protection hidden="1"/>
    </xf>
    <xf numFmtId="0" fontId="8" fillId="0" borderId="0" xfId="14" applyFont="1" applyProtection="1">
      <protection hidden="1"/>
    </xf>
    <xf numFmtId="0" fontId="8" fillId="0" borderId="14" xfId="14" applyFont="1" applyBorder="1" applyProtection="1">
      <protection hidden="1"/>
    </xf>
    <xf numFmtId="0" fontId="11" fillId="0" borderId="19" xfId="14" applyFont="1" applyBorder="1" applyProtection="1">
      <protection hidden="1"/>
    </xf>
    <xf numFmtId="0" fontId="11" fillId="0" borderId="15" xfId="14" applyFont="1" applyBorder="1" applyProtection="1">
      <protection hidden="1"/>
    </xf>
    <xf numFmtId="0" fontId="8" fillId="0" borderId="12" xfId="14" applyFont="1" applyBorder="1" applyProtection="1">
      <protection hidden="1"/>
    </xf>
    <xf numFmtId="0" fontId="18" fillId="16" borderId="10" xfId="23" applyFont="1" applyFill="1" applyBorder="1" applyAlignment="1" applyProtection="1">
      <alignment horizontal="centerContinuous" vertical="center"/>
      <protection hidden="1"/>
    </xf>
    <xf numFmtId="0" fontId="18" fillId="16" borderId="9" xfId="23" applyFont="1" applyFill="1" applyBorder="1" applyAlignment="1" applyProtection="1">
      <alignment horizontal="centerContinuous" vertical="center"/>
      <protection hidden="1"/>
    </xf>
    <xf numFmtId="0" fontId="18" fillId="16" borderId="8" xfId="23" applyFont="1" applyFill="1" applyBorder="1" applyAlignment="1" applyProtection="1">
      <alignment horizontal="centerContinuous" vertical="center"/>
      <protection hidden="1"/>
    </xf>
    <xf numFmtId="0" fontId="27" fillId="0" borderId="16" xfId="13" applyFont="1" applyBorder="1" applyAlignment="1" applyProtection="1">
      <alignment horizontal="left"/>
      <protection hidden="1"/>
    </xf>
    <xf numFmtId="0" fontId="27" fillId="0" borderId="0" xfId="13" applyFont="1" applyAlignment="1" applyProtection="1">
      <alignment horizontal="left"/>
      <protection hidden="1"/>
    </xf>
    <xf numFmtId="0" fontId="26" fillId="0" borderId="0" xfId="23" applyFont="1" applyAlignment="1" applyProtection="1">
      <alignment horizontal="centerContinuous" vertical="center"/>
      <protection hidden="1"/>
    </xf>
    <xf numFmtId="0" fontId="8" fillId="0" borderId="12" xfId="14" applyFont="1" applyBorder="1" applyAlignment="1" applyProtection="1">
      <alignment vertical="center"/>
      <protection hidden="1"/>
    </xf>
    <xf numFmtId="0" fontId="11" fillId="0" borderId="0" xfId="14" applyFont="1" applyAlignment="1" applyProtection="1">
      <alignment vertical="center"/>
      <protection hidden="1"/>
    </xf>
    <xf numFmtId="0" fontId="11" fillId="0" borderId="16" xfId="14" applyFont="1" applyBorder="1" applyAlignment="1" applyProtection="1">
      <alignment vertical="center"/>
      <protection hidden="1"/>
    </xf>
    <xf numFmtId="0" fontId="8" fillId="0" borderId="0" xfId="14" applyFont="1" applyAlignment="1" applyProtection="1">
      <alignment vertical="center"/>
      <protection hidden="1"/>
    </xf>
    <xf numFmtId="0" fontId="11" fillId="7" borderId="10" xfId="14" applyFont="1" applyFill="1" applyBorder="1" applyAlignment="1" applyProtection="1">
      <alignment horizontal="center"/>
      <protection hidden="1"/>
    </xf>
    <xf numFmtId="0" fontId="6" fillId="7" borderId="13" xfId="14" applyFont="1" applyFill="1" applyBorder="1" applyAlignment="1" applyProtection="1">
      <alignment horizontal="center"/>
      <protection hidden="1"/>
    </xf>
    <xf numFmtId="0" fontId="11" fillId="0" borderId="16" xfId="14" applyFont="1" applyBorder="1" applyProtection="1">
      <protection hidden="1"/>
    </xf>
    <xf numFmtId="0" fontId="11" fillId="0" borderId="20" xfId="14" applyFont="1" applyBorder="1" applyProtection="1">
      <protection hidden="1"/>
    </xf>
    <xf numFmtId="167" fontId="11" fillId="0" borderId="54" xfId="14" applyNumberFormat="1" applyFont="1" applyBorder="1" applyProtection="1">
      <protection hidden="1"/>
    </xf>
    <xf numFmtId="167" fontId="11" fillId="0" borderId="76" xfId="14" applyNumberFormat="1" applyFont="1" applyBorder="1" applyProtection="1">
      <protection hidden="1"/>
    </xf>
    <xf numFmtId="167" fontId="11" fillId="0" borderId="26" xfId="14" applyNumberFormat="1" applyFont="1" applyBorder="1" applyProtection="1">
      <protection hidden="1"/>
    </xf>
    <xf numFmtId="167" fontId="11" fillId="0" borderId="88" xfId="14" applyNumberFormat="1" applyFont="1" applyBorder="1" applyProtection="1">
      <protection hidden="1"/>
    </xf>
    <xf numFmtId="0" fontId="11" fillId="0" borderId="21" xfId="14" applyFont="1" applyBorder="1" applyProtection="1">
      <protection hidden="1"/>
    </xf>
    <xf numFmtId="167" fontId="11" fillId="0" borderId="55" xfId="14" applyNumberFormat="1" applyFont="1" applyBorder="1" applyProtection="1">
      <protection hidden="1"/>
    </xf>
    <xf numFmtId="0" fontId="6" fillId="7" borderId="13" xfId="14" applyFont="1" applyFill="1" applyBorder="1" applyProtection="1">
      <protection hidden="1"/>
    </xf>
    <xf numFmtId="0" fontId="11" fillId="0" borderId="22" xfId="14" applyFont="1" applyBorder="1" applyProtection="1">
      <protection hidden="1"/>
    </xf>
    <xf numFmtId="167" fontId="11" fillId="0" borderId="16" xfId="14" applyNumberFormat="1" applyFont="1" applyBorder="1" applyProtection="1">
      <protection hidden="1"/>
    </xf>
    <xf numFmtId="0" fontId="11" fillId="0" borderId="20" xfId="14" applyFont="1" applyBorder="1" applyAlignment="1" applyProtection="1">
      <alignment horizontal="left"/>
      <protection hidden="1"/>
    </xf>
    <xf numFmtId="0" fontId="11" fillId="0" borderId="21" xfId="14" applyFont="1" applyBorder="1" applyAlignment="1" applyProtection="1">
      <alignment horizontal="left"/>
      <protection hidden="1"/>
    </xf>
    <xf numFmtId="167" fontId="11" fillId="0" borderId="103" xfId="14" applyNumberFormat="1" applyFont="1" applyBorder="1" applyProtection="1">
      <protection hidden="1"/>
    </xf>
    <xf numFmtId="0" fontId="6" fillId="0" borderId="124" xfId="14" quotePrefix="1" applyFont="1" applyBorder="1" applyAlignment="1" applyProtection="1">
      <alignment horizontal="left"/>
      <protection hidden="1"/>
    </xf>
    <xf numFmtId="0" fontId="6" fillId="0" borderId="125" xfId="0" applyFont="1" applyBorder="1" applyAlignment="1" applyProtection="1">
      <alignment horizontal="left"/>
      <protection hidden="1"/>
    </xf>
    <xf numFmtId="0" fontId="6" fillId="0" borderId="0" xfId="14" applyFont="1" applyProtection="1">
      <protection hidden="1"/>
    </xf>
    <xf numFmtId="9" fontId="11" fillId="7" borderId="11" xfId="14" applyNumberFormat="1" applyFont="1" applyFill="1" applyBorder="1" applyAlignment="1" applyProtection="1">
      <alignment horizontal="center"/>
      <protection hidden="1"/>
    </xf>
    <xf numFmtId="167" fontId="11" fillId="0" borderId="126" xfId="14" applyNumberFormat="1" applyFont="1" applyBorder="1" applyProtection="1">
      <protection hidden="1"/>
    </xf>
    <xf numFmtId="9" fontId="11" fillId="0" borderId="0" xfId="14" applyNumberFormat="1" applyFont="1" applyProtection="1">
      <protection hidden="1"/>
    </xf>
    <xf numFmtId="167" fontId="11" fillId="0" borderId="127" xfId="14" applyNumberFormat="1" applyFont="1" applyBorder="1" applyProtection="1">
      <protection hidden="1"/>
    </xf>
    <xf numFmtId="0" fontId="7" fillId="0" borderId="0" xfId="14" applyFont="1" applyProtection="1">
      <protection hidden="1"/>
    </xf>
    <xf numFmtId="0" fontId="8" fillId="0" borderId="17" xfId="14" applyFont="1" applyBorder="1" applyProtection="1">
      <protection hidden="1"/>
    </xf>
    <xf numFmtId="0" fontId="11" fillId="0" borderId="11" xfId="14" applyFont="1" applyBorder="1" applyProtection="1">
      <protection hidden="1"/>
    </xf>
    <xf numFmtId="0" fontId="11" fillId="0" borderId="18" xfId="14" applyFont="1" applyBorder="1" applyProtection="1">
      <protection hidden="1"/>
    </xf>
    <xf numFmtId="0" fontId="8" fillId="0" borderId="0" xfId="14" applyFont="1" applyAlignment="1" applyProtection="1">
      <alignment horizontal="right"/>
      <protection hidden="1"/>
    </xf>
    <xf numFmtId="0" fontId="84" fillId="6" borderId="9" xfId="14" applyFont="1" applyFill="1" applyBorder="1" applyProtection="1">
      <protection hidden="1"/>
    </xf>
    <xf numFmtId="0" fontId="84" fillId="6" borderId="8" xfId="14" applyFont="1" applyFill="1" applyBorder="1" applyProtection="1">
      <protection hidden="1"/>
    </xf>
    <xf numFmtId="0" fontId="11" fillId="0" borderId="8" xfId="14" applyFont="1" applyBorder="1" applyProtection="1">
      <protection hidden="1"/>
    </xf>
    <xf numFmtId="164" fontId="8" fillId="0" borderId="0" xfId="24" applyFont="1" applyProtection="1">
      <protection hidden="1"/>
    </xf>
    <xf numFmtId="164" fontId="8" fillId="0" borderId="14" xfId="24" applyFont="1" applyBorder="1" applyProtection="1">
      <protection hidden="1"/>
    </xf>
    <xf numFmtId="164" fontId="8" fillId="0" borderId="19" xfId="24" applyFont="1" applyBorder="1" applyProtection="1">
      <protection hidden="1"/>
    </xf>
    <xf numFmtId="164" fontId="8" fillId="0" borderId="15" xfId="24" applyFont="1" applyBorder="1" applyProtection="1">
      <protection hidden="1"/>
    </xf>
    <xf numFmtId="164" fontId="8" fillId="0" borderId="12" xfId="24" applyFont="1" applyBorder="1" applyProtection="1">
      <protection hidden="1"/>
    </xf>
    <xf numFmtId="164" fontId="7" fillId="0" borderId="16" xfId="24" applyFont="1" applyBorder="1" applyAlignment="1" applyProtection="1">
      <alignment horizontal="centerContinuous"/>
      <protection hidden="1"/>
    </xf>
    <xf numFmtId="164" fontId="8" fillId="0" borderId="16" xfId="24" applyFont="1" applyBorder="1" applyProtection="1">
      <protection hidden="1"/>
    </xf>
    <xf numFmtId="164" fontId="13" fillId="7" borderId="10" xfId="24" applyFont="1" applyFill="1" applyBorder="1" applyAlignment="1" applyProtection="1">
      <alignment horizontal="left" vertical="center"/>
      <protection hidden="1"/>
    </xf>
    <xf numFmtId="164" fontId="13" fillId="7" borderId="9" xfId="24" applyFont="1" applyFill="1" applyBorder="1" applyAlignment="1" applyProtection="1">
      <alignment horizontal="center" vertical="center"/>
      <protection hidden="1"/>
    </xf>
    <xf numFmtId="164" fontId="13" fillId="7" borderId="9" xfId="24" applyFont="1" applyFill="1" applyBorder="1" applyAlignment="1" applyProtection="1">
      <alignment vertical="center"/>
      <protection hidden="1"/>
    </xf>
    <xf numFmtId="164" fontId="13" fillId="7" borderId="8" xfId="24" applyFont="1" applyFill="1" applyBorder="1" applyAlignment="1" applyProtection="1">
      <alignment vertical="center"/>
      <protection hidden="1"/>
    </xf>
    <xf numFmtId="164" fontId="13" fillId="7" borderId="13" xfId="24" applyFont="1" applyFill="1" applyBorder="1" applyAlignment="1" applyProtection="1">
      <alignment horizontal="center" vertical="center"/>
      <protection hidden="1"/>
    </xf>
    <xf numFmtId="164" fontId="13" fillId="7" borderId="13" xfId="24" applyFont="1" applyFill="1" applyBorder="1" applyAlignment="1" applyProtection="1">
      <alignment horizontal="center"/>
      <protection hidden="1"/>
    </xf>
    <xf numFmtId="164" fontId="13" fillId="0" borderId="10" xfId="24" applyFont="1" applyBorder="1" applyProtection="1">
      <protection hidden="1"/>
    </xf>
    <xf numFmtId="164" fontId="13" fillId="0" borderId="9" xfId="24" applyFont="1" applyBorder="1" applyProtection="1">
      <protection hidden="1"/>
    </xf>
    <xf numFmtId="164" fontId="13" fillId="0" borderId="8" xfId="24" applyFont="1" applyBorder="1" applyProtection="1">
      <protection hidden="1"/>
    </xf>
    <xf numFmtId="164" fontId="13" fillId="0" borderId="10" xfId="24" applyFont="1" applyBorder="1" applyAlignment="1" applyProtection="1">
      <alignment horizontal="left"/>
      <protection hidden="1"/>
    </xf>
    <xf numFmtId="164" fontId="13" fillId="0" borderId="9" xfId="24" applyFont="1" applyBorder="1" applyAlignment="1" applyProtection="1">
      <alignment horizontal="left"/>
      <protection hidden="1"/>
    </xf>
    <xf numFmtId="164" fontId="12" fillId="7" borderId="10" xfId="24" applyFont="1" applyFill="1" applyBorder="1" applyProtection="1">
      <protection hidden="1"/>
    </xf>
    <xf numFmtId="164" fontId="12" fillId="7" borderId="9" xfId="24" applyFont="1" applyFill="1" applyBorder="1" applyProtection="1">
      <protection hidden="1"/>
    </xf>
    <xf numFmtId="164" fontId="12" fillId="7" borderId="8" xfId="24" applyFont="1" applyFill="1" applyBorder="1" applyProtection="1">
      <protection hidden="1"/>
    </xf>
    <xf numFmtId="164" fontId="12" fillId="7" borderId="13" xfId="24" applyFont="1" applyFill="1" applyBorder="1" applyAlignment="1" applyProtection="1">
      <alignment horizontal="right"/>
      <protection hidden="1"/>
    </xf>
    <xf numFmtId="164" fontId="11" fillId="0" borderId="0" xfId="24" applyFont="1" applyAlignment="1" applyProtection="1">
      <alignment horizontal="left"/>
      <protection hidden="1"/>
    </xf>
    <xf numFmtId="0" fontId="7" fillId="0" borderId="0" xfId="19" applyFont="1" applyProtection="1">
      <protection hidden="1"/>
    </xf>
    <xf numFmtId="0" fontId="13" fillId="7" borderId="14" xfId="19" applyFont="1" applyFill="1" applyBorder="1" applyProtection="1">
      <protection hidden="1"/>
    </xf>
    <xf numFmtId="0" fontId="13" fillId="7" borderId="15" xfId="19" applyFont="1" applyFill="1" applyBorder="1" applyProtection="1">
      <protection hidden="1"/>
    </xf>
    <xf numFmtId="0" fontId="13" fillId="7" borderId="12" xfId="19" applyFont="1" applyFill="1" applyBorder="1" applyAlignment="1" applyProtection="1">
      <alignment horizontal="centerContinuous"/>
      <protection hidden="1"/>
    </xf>
    <xf numFmtId="0" fontId="13" fillId="7" borderId="16" xfId="19" applyFont="1" applyFill="1" applyBorder="1" applyAlignment="1" applyProtection="1">
      <alignment horizontal="centerContinuous"/>
      <protection hidden="1"/>
    </xf>
    <xf numFmtId="0" fontId="13" fillId="7" borderId="17" xfId="19" applyFont="1" applyFill="1" applyBorder="1" applyProtection="1">
      <protection hidden="1"/>
    </xf>
    <xf numFmtId="0" fontId="13" fillId="7" borderId="18" xfId="19" applyFont="1" applyFill="1" applyBorder="1" applyProtection="1">
      <protection hidden="1"/>
    </xf>
    <xf numFmtId="164" fontId="7" fillId="7" borderId="17" xfId="24" applyFont="1" applyFill="1" applyBorder="1" applyProtection="1">
      <protection hidden="1"/>
    </xf>
    <xf numFmtId="164" fontId="7" fillId="7" borderId="11" xfId="24" applyFont="1" applyFill="1" applyBorder="1" applyProtection="1">
      <protection hidden="1"/>
    </xf>
    <xf numFmtId="164" fontId="8" fillId="7" borderId="9" xfId="24" applyFont="1" applyFill="1" applyBorder="1" applyProtection="1">
      <protection hidden="1"/>
    </xf>
    <xf numFmtId="164" fontId="7" fillId="7" borderId="9" xfId="24" applyFont="1" applyFill="1" applyBorder="1" applyProtection="1">
      <protection hidden="1"/>
    </xf>
    <xf numFmtId="164" fontId="8" fillId="7" borderId="8" xfId="24" applyFont="1" applyFill="1" applyBorder="1" applyProtection="1">
      <protection hidden="1"/>
    </xf>
    <xf numFmtId="164" fontId="7" fillId="0" borderId="0" xfId="24" applyFont="1" applyProtection="1">
      <protection hidden="1"/>
    </xf>
    <xf numFmtId="164" fontId="7" fillId="0" borderId="0" xfId="24" applyFont="1" applyAlignment="1" applyProtection="1">
      <alignment horizontal="center"/>
      <protection hidden="1"/>
    </xf>
    <xf numFmtId="0" fontId="13" fillId="0" borderId="0" xfId="19" applyFont="1" applyAlignment="1" applyProtection="1">
      <alignment horizontal="center"/>
      <protection hidden="1"/>
    </xf>
    <xf numFmtId="164" fontId="7" fillId="0" borderId="0" xfId="24" applyFont="1" applyAlignment="1" applyProtection="1">
      <alignment horizontal="center" vertical="center"/>
      <protection hidden="1"/>
    </xf>
    <xf numFmtId="164" fontId="8" fillId="7" borderId="14" xfId="24" applyFont="1" applyFill="1" applyBorder="1" applyProtection="1">
      <protection hidden="1"/>
    </xf>
    <xf numFmtId="164" fontId="8" fillId="7" borderId="19" xfId="24" applyFont="1" applyFill="1" applyBorder="1" applyProtection="1">
      <protection hidden="1"/>
    </xf>
    <xf numFmtId="164" fontId="8" fillId="7" borderId="15" xfId="24" applyFont="1" applyFill="1" applyBorder="1" applyProtection="1">
      <protection hidden="1"/>
    </xf>
    <xf numFmtId="164" fontId="8" fillId="7" borderId="17" xfId="24" applyFont="1" applyFill="1" applyBorder="1" applyProtection="1">
      <protection hidden="1"/>
    </xf>
    <xf numFmtId="164" fontId="8" fillId="7" borderId="11" xfId="24" applyFont="1" applyFill="1" applyBorder="1" applyProtection="1">
      <protection hidden="1"/>
    </xf>
    <xf numFmtId="164" fontId="8" fillId="7" borderId="18" xfId="24" applyFont="1" applyFill="1" applyBorder="1" applyProtection="1">
      <protection hidden="1"/>
    </xf>
    <xf numFmtId="164" fontId="7" fillId="0" borderId="14" xfId="24" applyFont="1" applyBorder="1" applyAlignment="1" applyProtection="1">
      <alignment horizontal="left" vertical="center" wrapText="1"/>
      <protection hidden="1"/>
    </xf>
    <xf numFmtId="164" fontId="7" fillId="0" borderId="19" xfId="24" applyFont="1" applyBorder="1" applyAlignment="1" applyProtection="1">
      <alignment horizontal="left" vertical="center" wrapText="1"/>
      <protection hidden="1"/>
    </xf>
    <xf numFmtId="164" fontId="8" fillId="0" borderId="12" xfId="24" applyFont="1" applyBorder="1" applyAlignment="1" applyProtection="1">
      <alignment horizontal="left" vertical="center" wrapText="1"/>
      <protection hidden="1"/>
    </xf>
    <xf numFmtId="164" fontId="8" fillId="0" borderId="0" xfId="24" applyFont="1" applyAlignment="1" applyProtection="1">
      <alignment horizontal="left" vertical="center" wrapText="1"/>
      <protection hidden="1"/>
    </xf>
    <xf numFmtId="164" fontId="7" fillId="0" borderId="12" xfId="24" applyFont="1" applyBorder="1" applyAlignment="1" applyProtection="1">
      <alignment horizontal="left" vertical="center" wrapText="1"/>
      <protection hidden="1"/>
    </xf>
    <xf numFmtId="164" fontId="7" fillId="0" borderId="0" xfId="24" applyFont="1" applyAlignment="1" applyProtection="1">
      <alignment horizontal="left" vertical="center" wrapText="1"/>
      <protection hidden="1"/>
    </xf>
    <xf numFmtId="164" fontId="8" fillId="0" borderId="9" xfId="24" applyFont="1" applyBorder="1" applyAlignment="1" applyProtection="1">
      <alignment horizontal="center"/>
      <protection hidden="1"/>
    </xf>
    <xf numFmtId="164" fontId="7" fillId="0" borderId="17" xfId="24" applyFont="1" applyBorder="1" applyAlignment="1" applyProtection="1">
      <alignment horizontal="left" vertical="center" wrapText="1"/>
      <protection hidden="1"/>
    </xf>
    <xf numFmtId="164" fontId="7" fillId="0" borderId="11" xfId="24" applyFont="1" applyBorder="1" applyAlignment="1" applyProtection="1">
      <alignment horizontal="left" vertical="center" wrapText="1"/>
      <protection hidden="1"/>
    </xf>
    <xf numFmtId="164" fontId="8" fillId="0" borderId="10" xfId="24" applyFont="1" applyBorder="1" applyAlignment="1" applyProtection="1">
      <alignment horizontal="left" vertical="center" wrapText="1"/>
      <protection hidden="1"/>
    </xf>
    <xf numFmtId="164" fontId="8" fillId="0" borderId="9" xfId="24" applyFont="1" applyBorder="1" applyAlignment="1" applyProtection="1">
      <alignment horizontal="left" vertical="center" wrapText="1"/>
      <protection hidden="1"/>
    </xf>
    <xf numFmtId="164" fontId="7" fillId="0" borderId="9" xfId="24" applyFont="1" applyBorder="1" applyAlignment="1" applyProtection="1">
      <alignment horizontal="left" vertical="center" wrapText="1"/>
      <protection hidden="1"/>
    </xf>
    <xf numFmtId="4" fontId="8" fillId="0" borderId="9" xfId="24" applyNumberFormat="1" applyFont="1" applyBorder="1" applyAlignment="1" applyProtection="1">
      <alignment horizontal="center"/>
      <protection hidden="1"/>
    </xf>
    <xf numFmtId="4" fontId="8" fillId="0" borderId="8" xfId="24" applyNumberFormat="1" applyFont="1" applyBorder="1" applyAlignment="1" applyProtection="1">
      <alignment horizontal="center"/>
      <protection hidden="1"/>
    </xf>
    <xf numFmtId="164" fontId="8" fillId="0" borderId="0" xfId="24" applyFont="1" applyAlignment="1" applyProtection="1">
      <alignment horizontal="center"/>
      <protection hidden="1"/>
    </xf>
    <xf numFmtId="164" fontId="8" fillId="0" borderId="17" xfId="24" applyFont="1" applyBorder="1" applyProtection="1">
      <protection hidden="1"/>
    </xf>
    <xf numFmtId="164" fontId="8" fillId="0" borderId="19" xfId="24" applyFont="1" applyBorder="1" applyAlignment="1" applyProtection="1">
      <alignment horizontal="left" wrapText="1"/>
      <protection hidden="1"/>
    </xf>
    <xf numFmtId="164" fontId="8" fillId="0" borderId="57" xfId="24" applyFont="1" applyBorder="1" applyAlignment="1" applyProtection="1">
      <alignment horizontal="center"/>
      <protection hidden="1"/>
    </xf>
    <xf numFmtId="164" fontId="8" fillId="0" borderId="30" xfId="24" applyFont="1" applyBorder="1" applyAlignment="1" applyProtection="1">
      <alignment horizontal="center"/>
      <protection hidden="1"/>
    </xf>
    <xf numFmtId="164" fontId="8" fillId="0" borderId="31" xfId="24" applyFont="1" applyBorder="1" applyAlignment="1" applyProtection="1">
      <alignment horizontal="center"/>
      <protection hidden="1"/>
    </xf>
    <xf numFmtId="164" fontId="88" fillId="0" borderId="19" xfId="24" applyFont="1" applyBorder="1" applyAlignment="1" applyProtection="1">
      <alignment horizontal="left"/>
      <protection hidden="1"/>
    </xf>
    <xf numFmtId="0" fontId="8" fillId="0" borderId="19" xfId="24" applyNumberFormat="1" applyFont="1" applyBorder="1" applyAlignment="1" applyProtection="1">
      <alignment horizontal="center"/>
      <protection hidden="1"/>
    </xf>
    <xf numFmtId="4" fontId="8" fillId="0" borderId="19" xfId="24" applyNumberFormat="1" applyFont="1" applyBorder="1" applyAlignment="1" applyProtection="1">
      <alignment horizontal="center"/>
      <protection hidden="1"/>
    </xf>
    <xf numFmtId="4" fontId="8" fillId="0" borderId="0" xfId="24" applyNumberFormat="1" applyFont="1" applyAlignment="1" applyProtection="1">
      <alignment horizontal="center"/>
      <protection hidden="1"/>
    </xf>
    <xf numFmtId="164" fontId="88" fillId="0" borderId="0" xfId="24" applyFont="1" applyAlignment="1" applyProtection="1">
      <alignment horizontal="left"/>
      <protection hidden="1"/>
    </xf>
    <xf numFmtId="164" fontId="8" fillId="0" borderId="0" xfId="24" applyFont="1" applyAlignment="1" applyProtection="1">
      <alignment horizontal="left" wrapText="1"/>
      <protection hidden="1"/>
    </xf>
    <xf numFmtId="0" fontId="8" fillId="0" borderId="0" xfId="24" applyNumberFormat="1" applyFont="1" applyAlignment="1" applyProtection="1">
      <alignment horizontal="center"/>
      <protection hidden="1"/>
    </xf>
    <xf numFmtId="164" fontId="8" fillId="0" borderId="11" xfId="24" applyFont="1" applyBorder="1" applyAlignment="1" applyProtection="1">
      <alignment horizontal="left"/>
      <protection hidden="1"/>
    </xf>
    <xf numFmtId="164" fontId="7" fillId="0" borderId="11" xfId="24" applyFont="1" applyBorder="1" applyProtection="1">
      <protection hidden="1"/>
    </xf>
    <xf numFmtId="164" fontId="7" fillId="0" borderId="11" xfId="24" applyFont="1" applyBorder="1" applyAlignment="1" applyProtection="1">
      <alignment horizontal="center"/>
      <protection hidden="1"/>
    </xf>
    <xf numFmtId="164" fontId="8" fillId="0" borderId="11" xfId="24" applyFont="1" applyBorder="1" applyProtection="1">
      <protection hidden="1"/>
    </xf>
    <xf numFmtId="0" fontId="13" fillId="0" borderId="11" xfId="19" applyFont="1" applyBorder="1" applyAlignment="1" applyProtection="1">
      <alignment horizontal="center"/>
      <protection hidden="1"/>
    </xf>
    <xf numFmtId="164" fontId="8" fillId="0" borderId="0" xfId="24" applyFont="1" applyAlignment="1" applyProtection="1">
      <alignment horizontal="left"/>
      <protection hidden="1"/>
    </xf>
    <xf numFmtId="164" fontId="8" fillId="0" borderId="18" xfId="24" applyFont="1" applyBorder="1" applyProtection="1">
      <protection hidden="1"/>
    </xf>
    <xf numFmtId="164" fontId="13" fillId="0" borderId="0" xfId="44" applyFont="1" applyProtection="1">
      <protection hidden="1"/>
    </xf>
    <xf numFmtId="164" fontId="8" fillId="0" borderId="0" xfId="24" applyFont="1" applyAlignment="1" applyProtection="1">
      <alignment horizontal="right"/>
      <protection hidden="1"/>
    </xf>
    <xf numFmtId="164" fontId="13" fillId="0" borderId="14" xfId="44" applyFont="1" applyBorder="1" applyProtection="1">
      <protection hidden="1"/>
    </xf>
    <xf numFmtId="164" fontId="13" fillId="0" borderId="19" xfId="44" applyFont="1" applyBorder="1" applyProtection="1">
      <protection hidden="1"/>
    </xf>
    <xf numFmtId="164" fontId="13" fillId="0" borderId="15" xfId="44" applyFont="1" applyBorder="1" applyProtection="1">
      <protection hidden="1"/>
    </xf>
    <xf numFmtId="164" fontId="13" fillId="0" borderId="12" xfId="44" applyFont="1" applyBorder="1" applyProtection="1">
      <protection hidden="1"/>
    </xf>
    <xf numFmtId="164" fontId="7" fillId="16" borderId="10" xfId="44" applyFont="1" applyFill="1" applyBorder="1" applyAlignment="1" applyProtection="1">
      <alignment horizontal="centerContinuous" wrapText="1"/>
      <protection hidden="1"/>
    </xf>
    <xf numFmtId="164" fontId="13" fillId="16" borderId="9" xfId="44" applyFont="1" applyFill="1" applyBorder="1" applyAlignment="1" applyProtection="1">
      <alignment horizontal="centerContinuous" wrapText="1"/>
      <protection hidden="1"/>
    </xf>
    <xf numFmtId="164" fontId="13" fillId="0" borderId="20" xfId="44" applyFont="1" applyBorder="1" applyProtection="1">
      <protection hidden="1"/>
    </xf>
    <xf numFmtId="164" fontId="7" fillId="0" borderId="0" xfId="44" applyFont="1" applyAlignment="1" applyProtection="1">
      <alignment horizontal="centerContinuous" wrapText="1"/>
      <protection hidden="1"/>
    </xf>
    <xf numFmtId="164" fontId="13" fillId="0" borderId="0" xfId="44" applyFont="1" applyAlignment="1" applyProtection="1">
      <alignment horizontal="centerContinuous" wrapText="1"/>
      <protection hidden="1"/>
    </xf>
    <xf numFmtId="164" fontId="13" fillId="0" borderId="16" xfId="44" applyFont="1" applyBorder="1" applyProtection="1">
      <protection hidden="1"/>
    </xf>
    <xf numFmtId="164" fontId="13" fillId="0" borderId="16" xfId="44" applyFont="1" applyBorder="1" applyAlignment="1" applyProtection="1">
      <alignment horizontal="center"/>
      <protection hidden="1"/>
    </xf>
    <xf numFmtId="0" fontId="58" fillId="7" borderId="32" xfId="0" applyFont="1" applyFill="1" applyBorder="1" applyAlignment="1" applyProtection="1">
      <alignment horizontal="center" vertical="center" wrapText="1"/>
      <protection hidden="1"/>
    </xf>
    <xf numFmtId="0" fontId="58" fillId="7" borderId="15" xfId="0" applyFont="1" applyFill="1" applyBorder="1" applyAlignment="1" applyProtection="1">
      <alignment horizontal="center" vertical="center" wrapText="1"/>
      <protection hidden="1"/>
    </xf>
    <xf numFmtId="0" fontId="16" fillId="7" borderId="97" xfId="0" applyFont="1" applyFill="1" applyBorder="1" applyAlignment="1" applyProtection="1">
      <alignment horizontal="left" vertical="center"/>
      <protection hidden="1"/>
    </xf>
    <xf numFmtId="0" fontId="16" fillId="0" borderId="26" xfId="0" applyFont="1" applyBorder="1" applyAlignment="1" applyProtection="1">
      <alignment horizontal="left" vertical="center" indent="1"/>
      <protection hidden="1"/>
    </xf>
    <xf numFmtId="4" fontId="16" fillId="12" borderId="28" xfId="0" applyNumberFormat="1" applyFont="1" applyFill="1" applyBorder="1" applyAlignment="1" applyProtection="1">
      <alignment vertical="center"/>
      <protection hidden="1"/>
    </xf>
    <xf numFmtId="4" fontId="16" fillId="12" borderId="39" xfId="0" applyNumberFormat="1" applyFont="1" applyFill="1" applyBorder="1" applyAlignment="1" applyProtection="1">
      <alignment vertical="center"/>
      <protection hidden="1"/>
    </xf>
    <xf numFmtId="0" fontId="16" fillId="7" borderId="26" xfId="0" applyFont="1" applyFill="1" applyBorder="1" applyAlignment="1" applyProtection="1">
      <alignment horizontal="left" vertical="center"/>
      <protection hidden="1"/>
    </xf>
    <xf numFmtId="4" fontId="16" fillId="12" borderId="34" xfId="0" applyNumberFormat="1" applyFont="1" applyFill="1" applyBorder="1" applyAlignment="1" applyProtection="1">
      <alignment vertical="center"/>
      <protection hidden="1"/>
    </xf>
    <xf numFmtId="0" fontId="16" fillId="0" borderId="26" xfId="0" applyFont="1" applyBorder="1" applyAlignment="1" applyProtection="1">
      <alignment horizontal="left" vertical="center" indent="2"/>
      <protection hidden="1"/>
    </xf>
    <xf numFmtId="0" fontId="16" fillId="7" borderId="26" xfId="0" applyFont="1" applyFill="1" applyBorder="1" applyAlignment="1" applyProtection="1">
      <alignment horizontal="left" vertical="center" indent="1"/>
      <protection hidden="1"/>
    </xf>
    <xf numFmtId="0" fontId="16" fillId="0" borderId="27" xfId="0" applyFont="1" applyBorder="1" applyAlignment="1" applyProtection="1">
      <alignment horizontal="left" vertical="center" indent="1"/>
      <protection hidden="1"/>
    </xf>
    <xf numFmtId="0" fontId="58" fillId="7" borderId="13" xfId="0" applyFont="1" applyFill="1" applyBorder="1" applyAlignment="1" applyProtection="1">
      <alignment horizontal="left" vertical="center"/>
      <protection hidden="1"/>
    </xf>
    <xf numFmtId="0" fontId="63" fillId="0" borderId="0" xfId="0" applyFont="1" applyAlignment="1" applyProtection="1">
      <alignment horizontal="left" vertical="center"/>
      <protection hidden="1"/>
    </xf>
    <xf numFmtId="164" fontId="6" fillId="0" borderId="0" xfId="44" applyFont="1" applyProtection="1">
      <protection hidden="1"/>
    </xf>
    <xf numFmtId="164" fontId="12" fillId="0" borderId="0" xfId="25" applyFont="1" applyAlignment="1" applyProtection="1">
      <alignment horizontal="left"/>
      <protection hidden="1"/>
    </xf>
    <xf numFmtId="3" fontId="13" fillId="0" borderId="0" xfId="25" applyNumberFormat="1" applyFont="1" applyProtection="1">
      <protection hidden="1"/>
    </xf>
    <xf numFmtId="164" fontId="13" fillId="0" borderId="0" xfId="25" applyFont="1" applyAlignment="1" applyProtection="1">
      <alignment horizontal="center"/>
      <protection hidden="1"/>
    </xf>
    <xf numFmtId="164" fontId="12" fillId="0" borderId="0" xfId="25" applyFont="1" applyAlignment="1" applyProtection="1">
      <alignment horizontal="center"/>
      <protection hidden="1"/>
    </xf>
    <xf numFmtId="164" fontId="13" fillId="0" borderId="17" xfId="44" applyFont="1" applyBorder="1" applyProtection="1">
      <protection hidden="1"/>
    </xf>
    <xf numFmtId="164" fontId="13" fillId="0" borderId="11" xfId="44" applyFont="1" applyBorder="1" applyProtection="1">
      <protection hidden="1"/>
    </xf>
    <xf numFmtId="164" fontId="12" fillId="0" borderId="11" xfId="25" applyFont="1" applyBorder="1" applyAlignment="1" applyProtection="1">
      <alignment horizontal="left"/>
      <protection hidden="1"/>
    </xf>
    <xf numFmtId="164" fontId="13" fillId="0" borderId="11" xfId="25" applyFont="1" applyBorder="1" applyProtection="1">
      <protection hidden="1"/>
    </xf>
    <xf numFmtId="3" fontId="13" fillId="0" borderId="11" xfId="25" applyNumberFormat="1" applyFont="1" applyBorder="1" applyProtection="1">
      <protection hidden="1"/>
    </xf>
    <xf numFmtId="164" fontId="12" fillId="0" borderId="11" xfId="25" applyFont="1" applyBorder="1" applyAlignment="1" applyProtection="1">
      <alignment horizontal="center"/>
      <protection hidden="1"/>
    </xf>
    <xf numFmtId="164" fontId="13" fillId="0" borderId="18" xfId="44" applyFont="1" applyBorder="1" applyProtection="1">
      <protection hidden="1"/>
    </xf>
    <xf numFmtId="14" fontId="11" fillId="0" borderId="0" xfId="25" applyNumberFormat="1" applyFont="1" applyAlignment="1" applyProtection="1">
      <alignment horizontal="center"/>
      <protection hidden="1"/>
    </xf>
    <xf numFmtId="3" fontId="11" fillId="0" borderId="0" xfId="25" applyNumberFormat="1" applyFont="1" applyProtection="1">
      <protection hidden="1"/>
    </xf>
    <xf numFmtId="164" fontId="8" fillId="0" borderId="0" xfId="44" applyFont="1" applyAlignment="1" applyProtection="1">
      <alignment horizontal="right"/>
      <protection hidden="1"/>
    </xf>
    <xf numFmtId="164" fontId="12" fillId="0" borderId="0" xfId="25" applyFont="1" applyAlignment="1" applyProtection="1">
      <alignment horizontal="left" indent="2"/>
      <protection hidden="1"/>
    </xf>
    <xf numFmtId="164" fontId="11" fillId="0" borderId="14" xfId="40" applyFont="1" applyBorder="1" applyProtection="1">
      <protection hidden="1"/>
    </xf>
    <xf numFmtId="164" fontId="11" fillId="0" borderId="19" xfId="40" applyFont="1" applyBorder="1" applyProtection="1">
      <protection hidden="1"/>
    </xf>
    <xf numFmtId="164" fontId="11" fillId="0" borderId="15" xfId="40" applyFont="1" applyBorder="1" applyProtection="1">
      <protection hidden="1"/>
    </xf>
    <xf numFmtId="164" fontId="11" fillId="0" borderId="12" xfId="40" applyFont="1" applyBorder="1" applyProtection="1">
      <protection hidden="1"/>
    </xf>
    <xf numFmtId="164" fontId="8" fillId="0" borderId="16" xfId="40" applyFont="1" applyBorder="1" applyAlignment="1" applyProtection="1">
      <alignment horizontal="centerContinuous"/>
      <protection hidden="1"/>
    </xf>
    <xf numFmtId="164" fontId="7" fillId="0" borderId="0" xfId="40" applyFont="1" applyAlignment="1" applyProtection="1">
      <alignment horizontal="centerContinuous"/>
      <protection hidden="1"/>
    </xf>
    <xf numFmtId="164" fontId="11" fillId="0" borderId="16" xfId="40" applyFont="1" applyBorder="1" applyProtection="1">
      <protection hidden="1"/>
    </xf>
    <xf numFmtId="164" fontId="6" fillId="0" borderId="13" xfId="40" applyFont="1" applyBorder="1" applyAlignment="1" applyProtection="1">
      <alignment horizontal="center"/>
      <protection hidden="1"/>
    </xf>
    <xf numFmtId="1" fontId="10" fillId="0" borderId="13" xfId="30" applyNumberFormat="1" applyFont="1" applyBorder="1" applyAlignment="1" applyProtection="1">
      <alignment horizontal="center" wrapText="1"/>
      <protection hidden="1"/>
    </xf>
    <xf numFmtId="0" fontId="6" fillId="0" borderId="13" xfId="40" applyNumberFormat="1" applyFont="1" applyBorder="1" applyAlignment="1" applyProtection="1">
      <alignment horizontal="center"/>
      <protection hidden="1"/>
    </xf>
    <xf numFmtId="164" fontId="6" fillId="7" borderId="20" xfId="40" applyFont="1" applyFill="1" applyBorder="1" applyAlignment="1" applyProtection="1">
      <alignment horizontal="left"/>
      <protection hidden="1"/>
    </xf>
    <xf numFmtId="4" fontId="11" fillId="0" borderId="20" xfId="40" applyNumberFormat="1" applyFont="1" applyBorder="1" applyProtection="1">
      <protection hidden="1"/>
    </xf>
    <xf numFmtId="164" fontId="11" fillId="0" borderId="20" xfId="40" applyFont="1" applyBorder="1" applyAlignment="1" applyProtection="1">
      <alignment horizontal="left"/>
      <protection hidden="1"/>
    </xf>
    <xf numFmtId="4" fontId="6" fillId="0" borderId="20" xfId="40" applyNumberFormat="1" applyFont="1" applyBorder="1" applyProtection="1">
      <protection hidden="1"/>
    </xf>
    <xf numFmtId="164" fontId="11" fillId="0" borderId="20" xfId="40" applyFont="1" applyBorder="1" applyAlignment="1" applyProtection="1">
      <alignment horizontal="left" wrapText="1"/>
      <protection hidden="1"/>
    </xf>
    <xf numFmtId="164" fontId="11" fillId="0" borderId="20" xfId="40" applyFont="1" applyBorder="1" applyProtection="1">
      <protection hidden="1"/>
    </xf>
    <xf numFmtId="164" fontId="11" fillId="0" borderId="21" xfId="40" applyFont="1" applyBorder="1" applyProtection="1">
      <protection hidden="1"/>
    </xf>
    <xf numFmtId="4" fontId="6" fillId="0" borderId="13" xfId="40" applyNumberFormat="1" applyFont="1" applyBorder="1" applyProtection="1">
      <protection hidden="1"/>
    </xf>
    <xf numFmtId="164" fontId="11" fillId="0" borderId="12" xfId="40" applyFont="1" applyBorder="1" applyAlignment="1" applyProtection="1">
      <alignment horizontal="left"/>
      <protection hidden="1"/>
    </xf>
    <xf numFmtId="4" fontId="11" fillId="0" borderId="13" xfId="40" applyNumberFormat="1" applyFont="1" applyBorder="1" applyProtection="1">
      <protection hidden="1"/>
    </xf>
    <xf numFmtId="164" fontId="6" fillId="7" borderId="22" xfId="40" applyFont="1" applyFill="1" applyBorder="1" applyAlignment="1" applyProtection="1">
      <alignment horizontal="left"/>
      <protection hidden="1"/>
    </xf>
    <xf numFmtId="164" fontId="11" fillId="0" borderId="17" xfId="40" applyFont="1" applyBorder="1" applyProtection="1">
      <protection hidden="1"/>
    </xf>
    <xf numFmtId="164" fontId="11" fillId="0" borderId="11" xfId="40" applyFont="1" applyBorder="1" applyProtection="1">
      <protection hidden="1"/>
    </xf>
    <xf numFmtId="164" fontId="11" fillId="0" borderId="18" xfId="40" applyFont="1" applyBorder="1" applyProtection="1">
      <protection hidden="1"/>
    </xf>
    <xf numFmtId="0" fontId="43" fillId="0" borderId="0" xfId="13" applyFont="1" applyProtection="1">
      <protection hidden="1"/>
    </xf>
    <xf numFmtId="164" fontId="8" fillId="0" borderId="0" xfId="40" applyFont="1" applyProtection="1">
      <protection hidden="1"/>
    </xf>
    <xf numFmtId="164" fontId="11" fillId="0" borderId="0" xfId="40" applyFont="1" applyAlignment="1" applyProtection="1">
      <alignment horizontal="right"/>
      <protection hidden="1"/>
    </xf>
    <xf numFmtId="164" fontId="13" fillId="0" borderId="0" xfId="42" applyFont="1" applyProtection="1">
      <protection hidden="1"/>
    </xf>
    <xf numFmtId="164" fontId="13" fillId="0" borderId="0" xfId="42" applyFont="1" applyAlignment="1" applyProtection="1">
      <alignment horizontal="center"/>
      <protection hidden="1"/>
    </xf>
    <xf numFmtId="164" fontId="42" fillId="18" borderId="22" xfId="42" applyFont="1" applyFill="1" applyBorder="1" applyAlignment="1" applyProtection="1">
      <alignment horizontal="center"/>
      <protection hidden="1"/>
    </xf>
    <xf numFmtId="164" fontId="7" fillId="0" borderId="19" xfId="42" applyFont="1" applyBorder="1" applyAlignment="1" applyProtection="1">
      <alignment horizontal="centerContinuous"/>
      <protection hidden="1"/>
    </xf>
    <xf numFmtId="164" fontId="7" fillId="0" borderId="0" xfId="42" applyFont="1" applyAlignment="1" applyProtection="1">
      <alignment horizontal="centerContinuous"/>
      <protection hidden="1"/>
    </xf>
    <xf numFmtId="164" fontId="13" fillId="0" borderId="0" xfId="42" applyFont="1" applyAlignment="1" applyProtection="1">
      <alignment horizontal="centerContinuous"/>
      <protection hidden="1"/>
    </xf>
    <xf numFmtId="164" fontId="13" fillId="0" borderId="19" xfId="42" applyFont="1" applyBorder="1" applyProtection="1">
      <protection hidden="1"/>
    </xf>
    <xf numFmtId="164" fontId="41" fillId="18" borderId="20" xfId="42" applyFont="1" applyFill="1" applyBorder="1" applyProtection="1">
      <protection hidden="1"/>
    </xf>
    <xf numFmtId="164" fontId="13" fillId="0" borderId="11" xfId="42" applyFont="1" applyBorder="1" applyProtection="1">
      <protection hidden="1"/>
    </xf>
    <xf numFmtId="164" fontId="10" fillId="0" borderId="11" xfId="31" applyFont="1" applyBorder="1" applyAlignment="1" applyProtection="1">
      <alignment horizontal="right"/>
      <protection hidden="1"/>
    </xf>
    <xf numFmtId="164" fontId="12" fillId="18" borderId="13" xfId="42" applyFont="1" applyFill="1" applyBorder="1" applyAlignment="1" applyProtection="1">
      <alignment horizontal="center"/>
      <protection hidden="1"/>
    </xf>
    <xf numFmtId="164" fontId="11" fillId="7" borderId="22" xfId="42" applyFont="1" applyFill="1" applyBorder="1" applyProtection="1">
      <protection hidden="1"/>
    </xf>
    <xf numFmtId="164" fontId="6" fillId="7" borderId="22" xfId="42" applyFont="1" applyFill="1" applyBorder="1" applyAlignment="1" applyProtection="1">
      <alignment horizontal="center"/>
      <protection hidden="1"/>
    </xf>
    <xf numFmtId="164" fontId="6" fillId="7" borderId="22" xfId="42" applyFont="1" applyFill="1" applyBorder="1" applyAlignment="1" applyProtection="1">
      <alignment horizontal="center" wrapText="1"/>
      <protection hidden="1"/>
    </xf>
    <xf numFmtId="164" fontId="6" fillId="7" borderId="14" xfId="42" applyFont="1" applyFill="1" applyBorder="1" applyAlignment="1" applyProtection="1">
      <alignment horizontal="center"/>
      <protection hidden="1"/>
    </xf>
    <xf numFmtId="164" fontId="13" fillId="7" borderId="22" xfId="42" applyFont="1" applyFill="1" applyBorder="1" applyProtection="1">
      <protection hidden="1"/>
    </xf>
    <xf numFmtId="164" fontId="12" fillId="7" borderId="14" xfId="42" applyFont="1" applyFill="1" applyBorder="1" applyProtection="1">
      <protection hidden="1"/>
    </xf>
    <xf numFmtId="164" fontId="6" fillId="7" borderId="21" xfId="42" applyFont="1" applyFill="1" applyBorder="1" applyAlignment="1" applyProtection="1">
      <alignment horizontal="center"/>
      <protection hidden="1"/>
    </xf>
    <xf numFmtId="164" fontId="10" fillId="7" borderId="21" xfId="42" applyFont="1" applyFill="1" applyBorder="1" applyAlignment="1" applyProtection="1">
      <alignment horizontal="center" wrapText="1"/>
      <protection hidden="1"/>
    </xf>
    <xf numFmtId="164" fontId="12" fillId="7" borderId="21" xfId="42" applyFont="1" applyFill="1" applyBorder="1" applyAlignment="1" applyProtection="1">
      <alignment horizontal="center"/>
      <protection hidden="1"/>
    </xf>
    <xf numFmtId="164" fontId="6" fillId="7" borderId="17" xfId="42" applyFont="1" applyFill="1" applyBorder="1" applyAlignment="1" applyProtection="1">
      <alignment horizontal="center"/>
      <protection hidden="1"/>
    </xf>
    <xf numFmtId="164" fontId="12" fillId="0" borderId="10" xfId="42" applyFont="1" applyBorder="1" applyProtection="1">
      <protection hidden="1"/>
    </xf>
    <xf numFmtId="164" fontId="13" fillId="0" borderId="9" xfId="42" applyFont="1" applyBorder="1" applyProtection="1">
      <protection hidden="1"/>
    </xf>
    <xf numFmtId="14" fontId="13" fillId="0" borderId="8" xfId="42" applyNumberFormat="1" applyFont="1" applyBorder="1" applyProtection="1">
      <protection hidden="1"/>
    </xf>
    <xf numFmtId="164" fontId="12" fillId="0" borderId="13" xfId="42" applyFont="1" applyBorder="1" applyProtection="1">
      <protection hidden="1"/>
    </xf>
    <xf numFmtId="164" fontId="13" fillId="0" borderId="0" xfId="42" applyFont="1" applyAlignment="1" applyProtection="1">
      <alignment wrapText="1"/>
      <protection hidden="1"/>
    </xf>
    <xf numFmtId="3" fontId="13" fillId="0" borderId="19" xfId="42" applyNumberFormat="1" applyFont="1" applyBorder="1" applyAlignment="1" applyProtection="1">
      <alignment horizontal="center"/>
      <protection hidden="1"/>
    </xf>
    <xf numFmtId="164" fontId="12" fillId="0" borderId="0" xfId="42" applyFont="1" applyProtection="1">
      <protection hidden="1"/>
    </xf>
    <xf numFmtId="14" fontId="13" fillId="0" borderId="0" xfId="42" applyNumberFormat="1" applyFont="1" applyProtection="1">
      <protection hidden="1"/>
    </xf>
    <xf numFmtId="3" fontId="13" fillId="0" borderId="0" xfId="42" applyNumberFormat="1" applyFont="1" applyAlignment="1" applyProtection="1">
      <alignment horizontal="center"/>
      <protection hidden="1"/>
    </xf>
    <xf numFmtId="164" fontId="13" fillId="0" borderId="0" xfId="42" applyFont="1" applyAlignment="1" applyProtection="1">
      <alignment horizontal="left"/>
      <protection hidden="1"/>
    </xf>
    <xf numFmtId="0" fontId="43" fillId="6" borderId="10" xfId="13" applyFont="1" applyFill="1" applyBorder="1" applyProtection="1">
      <protection hidden="1"/>
    </xf>
    <xf numFmtId="0" fontId="43" fillId="6" borderId="9" xfId="13" applyFont="1" applyFill="1" applyBorder="1" applyProtection="1">
      <protection hidden="1"/>
    </xf>
    <xf numFmtId="0" fontId="43" fillId="6" borderId="8" xfId="13" applyFont="1" applyFill="1" applyBorder="1" applyProtection="1">
      <protection hidden="1"/>
    </xf>
    <xf numFmtId="164" fontId="39" fillId="15" borderId="14" xfId="42" applyFont="1" applyFill="1" applyBorder="1" applyAlignment="1" applyProtection="1">
      <alignment horizontal="left"/>
      <protection hidden="1"/>
    </xf>
    <xf numFmtId="164" fontId="39" fillId="15" borderId="19" xfId="42" applyFont="1" applyFill="1" applyBorder="1" applyAlignment="1" applyProtection="1">
      <alignment horizontal="left"/>
      <protection hidden="1"/>
    </xf>
    <xf numFmtId="164" fontId="39" fillId="15" borderId="15" xfId="42" applyFont="1" applyFill="1" applyBorder="1" applyAlignment="1" applyProtection="1">
      <alignment horizontal="left"/>
      <protection hidden="1"/>
    </xf>
    <xf numFmtId="164" fontId="39" fillId="15" borderId="12" xfId="42" applyFont="1" applyFill="1" applyBorder="1" applyAlignment="1" applyProtection="1">
      <alignment horizontal="left"/>
      <protection hidden="1"/>
    </xf>
    <xf numFmtId="164" fontId="39" fillId="15" borderId="0" xfId="42" applyFont="1" applyFill="1" applyAlignment="1" applyProtection="1">
      <alignment horizontal="left"/>
      <protection hidden="1"/>
    </xf>
    <xf numFmtId="164" fontId="39" fillId="15" borderId="16" xfId="42" applyFont="1" applyFill="1" applyBorder="1" applyAlignment="1" applyProtection="1">
      <alignment horizontal="left"/>
      <protection hidden="1"/>
    </xf>
    <xf numFmtId="164" fontId="28" fillId="15" borderId="10" xfId="42" applyFont="1" applyFill="1" applyBorder="1" applyAlignment="1" applyProtection="1">
      <alignment horizontal="left"/>
      <protection hidden="1"/>
    </xf>
    <xf numFmtId="164" fontId="38" fillId="15" borderId="9" xfId="42" applyFont="1" applyFill="1" applyBorder="1" applyAlignment="1" applyProtection="1">
      <alignment horizontal="left"/>
      <protection hidden="1"/>
    </xf>
    <xf numFmtId="164" fontId="38" fillId="15" borderId="8" xfId="42" applyFont="1" applyFill="1" applyBorder="1" applyAlignment="1" applyProtection="1">
      <alignment horizontal="left"/>
      <protection hidden="1"/>
    </xf>
    <xf numFmtId="164" fontId="28" fillId="15" borderId="13" xfId="42" applyFont="1" applyFill="1" applyBorder="1" applyAlignment="1" applyProtection="1">
      <alignment horizontal="center"/>
      <protection hidden="1"/>
    </xf>
    <xf numFmtId="164" fontId="28" fillId="15" borderId="9" xfId="42" applyFont="1" applyFill="1" applyBorder="1" applyAlignment="1" applyProtection="1">
      <alignment horizontal="center"/>
      <protection hidden="1"/>
    </xf>
    <xf numFmtId="164" fontId="13" fillId="15" borderId="8" xfId="42" applyFont="1" applyFill="1" applyBorder="1" applyProtection="1">
      <protection hidden="1"/>
    </xf>
    <xf numFmtId="164" fontId="37" fillId="15" borderId="13" xfId="42" applyFont="1" applyFill="1" applyBorder="1" applyAlignment="1" applyProtection="1">
      <alignment horizontal="center"/>
      <protection hidden="1"/>
    </xf>
    <xf numFmtId="164" fontId="37" fillId="15" borderId="10" xfId="42" applyFont="1" applyFill="1" applyBorder="1" applyProtection="1">
      <protection hidden="1"/>
    </xf>
    <xf numFmtId="164" fontId="36" fillId="15" borderId="9" xfId="42" applyFont="1" applyFill="1" applyBorder="1" applyProtection="1">
      <protection hidden="1"/>
    </xf>
    <xf numFmtId="164" fontId="36" fillId="15" borderId="8" xfId="42" applyFont="1" applyFill="1" applyBorder="1" applyProtection="1">
      <protection hidden="1"/>
    </xf>
    <xf numFmtId="0" fontId="34" fillId="15" borderId="10" xfId="0" applyFont="1" applyFill="1" applyBorder="1" applyAlignment="1" applyProtection="1">
      <alignment horizontal="left"/>
      <protection hidden="1"/>
    </xf>
    <xf numFmtId="0" fontId="34" fillId="15" borderId="9" xfId="0" applyFont="1" applyFill="1" applyBorder="1" applyAlignment="1" applyProtection="1">
      <alignment horizontal="left"/>
      <protection hidden="1"/>
    </xf>
    <xf numFmtId="0" fontId="34" fillId="15" borderId="8" xfId="0" applyFont="1" applyFill="1" applyBorder="1" applyAlignment="1" applyProtection="1">
      <alignment horizontal="left"/>
      <protection hidden="1"/>
    </xf>
    <xf numFmtId="0" fontId="34" fillId="15" borderId="10" xfId="0" applyFont="1" applyFill="1" applyBorder="1" applyProtection="1">
      <protection hidden="1"/>
    </xf>
    <xf numFmtId="164" fontId="29" fillId="15" borderId="9" xfId="42" applyFont="1" applyFill="1" applyBorder="1" applyProtection="1">
      <protection hidden="1"/>
    </xf>
    <xf numFmtId="164" fontId="29" fillId="15" borderId="8" xfId="42" applyFont="1" applyFill="1" applyBorder="1" applyProtection="1">
      <protection hidden="1"/>
    </xf>
    <xf numFmtId="164" fontId="29" fillId="15" borderId="20" xfId="42" applyFont="1" applyFill="1" applyBorder="1" applyAlignment="1" applyProtection="1">
      <alignment horizontal="center"/>
      <protection hidden="1"/>
    </xf>
    <xf numFmtId="164" fontId="29" fillId="15" borderId="14" xfId="42" applyFont="1" applyFill="1" applyBorder="1" applyProtection="1">
      <protection hidden="1"/>
    </xf>
    <xf numFmtId="164" fontId="29" fillId="15" borderId="19" xfId="42" applyFont="1" applyFill="1" applyBorder="1" applyProtection="1">
      <protection hidden="1"/>
    </xf>
    <xf numFmtId="164" fontId="29" fillId="15" borderId="15" xfId="42" applyFont="1" applyFill="1" applyBorder="1" applyProtection="1">
      <protection hidden="1"/>
    </xf>
    <xf numFmtId="0" fontId="33" fillId="15" borderId="14" xfId="0" applyFont="1" applyFill="1" applyBorder="1" applyProtection="1">
      <protection hidden="1"/>
    </xf>
    <xf numFmtId="0" fontId="33" fillId="15" borderId="19" xfId="0" applyFont="1" applyFill="1" applyBorder="1" applyProtection="1">
      <protection hidden="1"/>
    </xf>
    <xf numFmtId="0" fontId="33" fillId="15" borderId="15" xfId="0" applyFont="1" applyFill="1" applyBorder="1" applyProtection="1">
      <protection hidden="1"/>
    </xf>
    <xf numFmtId="164" fontId="29" fillId="15" borderId="12" xfId="42" applyFont="1" applyFill="1" applyBorder="1" applyProtection="1">
      <protection hidden="1"/>
    </xf>
    <xf numFmtId="164" fontId="29" fillId="15" borderId="0" xfId="42" applyFont="1" applyFill="1" applyProtection="1">
      <protection hidden="1"/>
    </xf>
    <xf numFmtId="164" fontId="29" fillId="15" borderId="16" xfId="42" applyFont="1" applyFill="1" applyBorder="1" applyProtection="1">
      <protection hidden="1"/>
    </xf>
    <xf numFmtId="0" fontId="33" fillId="15" borderId="12" xfId="0" applyFont="1" applyFill="1" applyBorder="1" applyProtection="1">
      <protection hidden="1"/>
    </xf>
    <xf numFmtId="0" fontId="33" fillId="15" borderId="0" xfId="0" applyFont="1" applyFill="1" applyProtection="1">
      <protection hidden="1"/>
    </xf>
    <xf numFmtId="0" fontId="33" fillId="15" borderId="16" xfId="0" applyFont="1" applyFill="1" applyBorder="1" applyProtection="1">
      <protection hidden="1"/>
    </xf>
    <xf numFmtId="164" fontId="13" fillId="15" borderId="0" xfId="42" applyFont="1" applyFill="1" applyProtection="1">
      <protection hidden="1"/>
    </xf>
    <xf numFmtId="164" fontId="13" fillId="15" borderId="16" xfId="42" applyFont="1" applyFill="1" applyBorder="1" applyProtection="1">
      <protection hidden="1"/>
    </xf>
    <xf numFmtId="164" fontId="29" fillId="15" borderId="21" xfId="42" applyFont="1" applyFill="1" applyBorder="1" applyAlignment="1" applyProtection="1">
      <alignment horizontal="center"/>
      <protection hidden="1"/>
    </xf>
    <xf numFmtId="164" fontId="29" fillId="15" borderId="12" xfId="42" applyFont="1" applyFill="1" applyBorder="1" applyAlignment="1" applyProtection="1">
      <alignment horizontal="left"/>
      <protection hidden="1"/>
    </xf>
    <xf numFmtId="0" fontId="33" fillId="15" borderId="11" xfId="0" applyFont="1" applyFill="1" applyBorder="1" applyProtection="1">
      <protection hidden="1"/>
    </xf>
    <xf numFmtId="164" fontId="29" fillId="15" borderId="11" xfId="42" applyFont="1" applyFill="1" applyBorder="1" applyProtection="1">
      <protection hidden="1"/>
    </xf>
    <xf numFmtId="164" fontId="29" fillId="15" borderId="18" xfId="42" applyFont="1" applyFill="1" applyBorder="1" applyProtection="1">
      <protection hidden="1"/>
    </xf>
    <xf numFmtId="164" fontId="29" fillId="15" borderId="12" xfId="40" applyFont="1" applyFill="1" applyBorder="1" applyAlignment="1" applyProtection="1">
      <alignment horizontal="left"/>
      <protection hidden="1"/>
    </xf>
    <xf numFmtId="164" fontId="13" fillId="15" borderId="17" xfId="42" applyFont="1" applyFill="1" applyBorder="1" applyProtection="1">
      <protection hidden="1"/>
    </xf>
    <xf numFmtId="164" fontId="13" fillId="15" borderId="11" xfId="42" applyFont="1" applyFill="1" applyBorder="1" applyProtection="1">
      <protection hidden="1"/>
    </xf>
    <xf numFmtId="164" fontId="13" fillId="15" borderId="9" xfId="42" applyFont="1" applyFill="1" applyBorder="1" applyProtection="1">
      <protection hidden="1"/>
    </xf>
    <xf numFmtId="164" fontId="13" fillId="15" borderId="12" xfId="42" applyFont="1" applyFill="1" applyBorder="1" applyProtection="1">
      <protection hidden="1"/>
    </xf>
    <xf numFmtId="164" fontId="13" fillId="15" borderId="18" xfId="42" applyFont="1" applyFill="1" applyBorder="1" applyProtection="1">
      <protection hidden="1"/>
    </xf>
    <xf numFmtId="0" fontId="35" fillId="15" borderId="9" xfId="0" applyFont="1" applyFill="1" applyBorder="1" applyProtection="1">
      <protection hidden="1"/>
    </xf>
    <xf numFmtId="0" fontId="35" fillId="15" borderId="9" xfId="0" applyFont="1" applyFill="1" applyBorder="1" applyAlignment="1" applyProtection="1">
      <alignment horizontal="center"/>
      <protection hidden="1"/>
    </xf>
    <xf numFmtId="0" fontId="35" fillId="15" borderId="8" xfId="0" applyFont="1" applyFill="1" applyBorder="1" applyAlignment="1" applyProtection="1">
      <alignment horizontal="center"/>
      <protection hidden="1"/>
    </xf>
    <xf numFmtId="0" fontId="33" fillId="15" borderId="17" xfId="0" applyFont="1" applyFill="1" applyBorder="1" applyProtection="1">
      <protection hidden="1"/>
    </xf>
    <xf numFmtId="0" fontId="33" fillId="15" borderId="18" xfId="0" applyFont="1" applyFill="1" applyBorder="1" applyProtection="1">
      <protection hidden="1"/>
    </xf>
    <xf numFmtId="3" fontId="11" fillId="0" borderId="57" xfId="24" applyNumberFormat="1" applyFont="1" applyBorder="1" applyAlignment="1" applyProtection="1">
      <alignment horizontal="center"/>
      <protection locked="0"/>
    </xf>
    <xf numFmtId="3" fontId="11" fillId="0" borderId="30" xfId="24" applyNumberFormat="1" applyFont="1" applyBorder="1" applyAlignment="1" applyProtection="1">
      <alignment horizontal="center"/>
      <protection locked="0"/>
    </xf>
    <xf numFmtId="3" fontId="11" fillId="0" borderId="31" xfId="24" applyNumberFormat="1" applyFont="1" applyBorder="1" applyAlignment="1" applyProtection="1">
      <alignment horizontal="center"/>
      <protection locked="0"/>
    </xf>
    <xf numFmtId="0" fontId="27" fillId="0" borderId="0" xfId="0" applyFont="1" applyProtection="1">
      <protection hidden="1"/>
    </xf>
    <xf numFmtId="0" fontId="27" fillId="0" borderId="16" xfId="0" applyFont="1" applyBorder="1" applyProtection="1">
      <protection hidden="1"/>
    </xf>
    <xf numFmtId="0" fontId="8" fillId="0" borderId="16" xfId="0" applyFont="1" applyBorder="1" applyProtection="1">
      <protection hidden="1"/>
    </xf>
    <xf numFmtId="164" fontId="6" fillId="16" borderId="12" xfId="43" applyFont="1" applyFill="1" applyBorder="1" applyAlignment="1">
      <alignment horizontal="centerContinuous"/>
    </xf>
    <xf numFmtId="164" fontId="6" fillId="16" borderId="17" xfId="43" applyFont="1" applyFill="1" applyBorder="1" applyAlignment="1">
      <alignment horizontal="centerContinuous"/>
    </xf>
    <xf numFmtId="0" fontId="0" fillId="0" borderId="0" xfId="0" applyAlignment="1" applyProtection="1">
      <alignment horizontal="left" vertical="top" wrapText="1"/>
      <protection hidden="1"/>
    </xf>
    <xf numFmtId="0" fontId="80" fillId="16" borderId="0" xfId="0" applyFont="1" applyFill="1" applyAlignment="1" applyProtection="1">
      <alignment horizontal="center" wrapText="1"/>
      <protection hidden="1"/>
    </xf>
    <xf numFmtId="0" fontId="0" fillId="16" borderId="143" xfId="0" applyFill="1" applyBorder="1" applyAlignment="1" applyProtection="1">
      <alignment horizontal="center" wrapText="1"/>
      <protection locked="0"/>
    </xf>
    <xf numFmtId="0" fontId="0" fillId="16" borderId="144" xfId="0" applyFill="1" applyBorder="1" applyAlignment="1" applyProtection="1">
      <alignment horizontal="center" wrapText="1"/>
      <protection locked="0"/>
    </xf>
    <xf numFmtId="0" fontId="91" fillId="16" borderId="145" xfId="0" applyFont="1" applyFill="1" applyBorder="1" applyAlignment="1" applyProtection="1">
      <alignment horizontal="left" wrapText="1"/>
      <protection hidden="1"/>
    </xf>
    <xf numFmtId="0" fontId="91" fillId="16" borderId="146" xfId="0" applyFont="1" applyFill="1" applyBorder="1" applyAlignment="1" applyProtection="1">
      <alignment horizontal="left" wrapText="1"/>
      <protection hidden="1"/>
    </xf>
    <xf numFmtId="0" fontId="91" fillId="16" borderId="128" xfId="0" applyFont="1" applyFill="1" applyBorder="1" applyAlignment="1" applyProtection="1">
      <alignment horizontal="left" wrapText="1"/>
      <protection hidden="1"/>
    </xf>
    <xf numFmtId="0" fontId="91" fillId="16" borderId="0" xfId="0" applyFont="1" applyFill="1" applyAlignment="1" applyProtection="1">
      <alignment horizontal="left" wrapText="1"/>
      <protection hidden="1"/>
    </xf>
    <xf numFmtId="0" fontId="91" fillId="16" borderId="147" xfId="0" applyFont="1" applyFill="1" applyBorder="1" applyAlignment="1" applyProtection="1">
      <alignment horizontal="left" wrapText="1"/>
      <protection hidden="1"/>
    </xf>
    <xf numFmtId="0" fontId="91" fillId="16" borderId="139" xfId="0" applyFont="1" applyFill="1" applyBorder="1" applyAlignment="1" applyProtection="1">
      <alignment horizontal="left" wrapText="1"/>
      <protection hidden="1"/>
    </xf>
    <xf numFmtId="0" fontId="65" fillId="16" borderId="0" xfId="0" applyFont="1" applyFill="1" applyAlignment="1" applyProtection="1">
      <alignment horizontal="center" wrapText="1"/>
      <protection hidden="1"/>
    </xf>
    <xf numFmtId="0" fontId="11" fillId="0" borderId="10" xfId="13" applyFont="1" applyBorder="1" applyAlignment="1" applyProtection="1">
      <alignment horizontal="left"/>
      <protection hidden="1"/>
    </xf>
    <xf numFmtId="0" fontId="11" fillId="0" borderId="9" xfId="13" applyFont="1" applyBorder="1" applyAlignment="1" applyProtection="1">
      <alignment horizontal="left"/>
      <protection hidden="1"/>
    </xf>
    <xf numFmtId="0" fontId="11" fillId="0" borderId="8" xfId="13" applyFont="1" applyBorder="1" applyAlignment="1" applyProtection="1">
      <alignment horizontal="left"/>
      <protection hidden="1"/>
    </xf>
    <xf numFmtId="0" fontId="18" fillId="16" borderId="10" xfId="0" applyFont="1" applyFill="1" applyBorder="1" applyAlignment="1" applyProtection="1">
      <alignment horizontal="center"/>
      <protection hidden="1"/>
    </xf>
    <xf numFmtId="0" fontId="18" fillId="16" borderId="9" xfId="0" applyFont="1" applyFill="1" applyBorder="1" applyAlignment="1" applyProtection="1">
      <alignment horizontal="center"/>
      <protection hidden="1"/>
    </xf>
    <xf numFmtId="0" fontId="18" fillId="16" borderId="8" xfId="0" applyFont="1" applyFill="1" applyBorder="1" applyAlignment="1" applyProtection="1">
      <alignment horizontal="center"/>
      <protection hidden="1"/>
    </xf>
    <xf numFmtId="0" fontId="43" fillId="6" borderId="10" xfId="13" applyFont="1" applyFill="1" applyBorder="1" applyAlignment="1" applyProtection="1">
      <alignment horizontal="left"/>
      <protection hidden="1"/>
    </xf>
    <xf numFmtId="0" fontId="43" fillId="6" borderId="9" xfId="13" applyFont="1" applyFill="1" applyBorder="1" applyAlignment="1" applyProtection="1">
      <alignment horizontal="left"/>
      <protection hidden="1"/>
    </xf>
    <xf numFmtId="0" fontId="43" fillId="6" borderId="8" xfId="13" applyFont="1" applyFill="1" applyBorder="1" applyAlignment="1" applyProtection="1">
      <alignment horizontal="left"/>
      <protection hidden="1"/>
    </xf>
    <xf numFmtId="0" fontId="8" fillId="12" borderId="10" xfId="13" applyFont="1" applyFill="1" applyBorder="1" applyProtection="1">
      <protection locked="0"/>
    </xf>
    <xf numFmtId="0" fontId="8" fillId="12" borderId="9" xfId="13" applyFont="1" applyFill="1" applyBorder="1" applyProtection="1">
      <protection locked="0"/>
    </xf>
    <xf numFmtId="0" fontId="8" fillId="12" borderId="8" xfId="13" applyFont="1" applyFill="1" applyBorder="1" applyProtection="1">
      <protection locked="0"/>
    </xf>
    <xf numFmtId="0" fontId="8" fillId="0" borderId="0" xfId="13" applyFont="1" applyProtection="1">
      <protection hidden="1"/>
    </xf>
    <xf numFmtId="173" fontId="8" fillId="12" borderId="10" xfId="13" applyNumberFormat="1" applyFont="1" applyFill="1" applyBorder="1" applyAlignment="1" applyProtection="1">
      <alignment horizontal="center"/>
      <protection locked="0"/>
    </xf>
    <xf numFmtId="173" fontId="8" fillId="12" borderId="9" xfId="13" applyNumberFormat="1" applyFont="1" applyFill="1" applyBorder="1" applyAlignment="1" applyProtection="1">
      <alignment horizontal="center"/>
      <protection locked="0"/>
    </xf>
    <xf numFmtId="173" fontId="8" fillId="12" borderId="8" xfId="13" applyNumberFormat="1" applyFont="1" applyFill="1" applyBorder="1" applyAlignment="1" applyProtection="1">
      <alignment horizontal="center"/>
      <protection locked="0"/>
    </xf>
    <xf numFmtId="173" fontId="8" fillId="12" borderId="10" xfId="13" applyNumberFormat="1" applyFont="1" applyFill="1" applyBorder="1" applyAlignment="1" applyProtection="1">
      <alignment horizontal="left"/>
      <protection locked="0"/>
    </xf>
    <xf numFmtId="173" fontId="8" fillId="12" borderId="9" xfId="13" applyNumberFormat="1" applyFont="1" applyFill="1" applyBorder="1" applyAlignment="1" applyProtection="1">
      <alignment horizontal="left"/>
      <protection locked="0"/>
    </xf>
    <xf numFmtId="173" fontId="8" fillId="12" borderId="8" xfId="13" applyNumberFormat="1" applyFont="1" applyFill="1" applyBorder="1" applyAlignment="1" applyProtection="1">
      <alignment horizontal="left"/>
      <protection locked="0"/>
    </xf>
    <xf numFmtId="0" fontId="8" fillId="0" borderId="0" xfId="13" applyFont="1" applyAlignment="1" applyProtection="1">
      <alignment horizontal="center"/>
      <protection hidden="1"/>
    </xf>
    <xf numFmtId="0" fontId="8" fillId="0" borderId="10" xfId="13" applyFont="1" applyBorder="1" applyAlignment="1" applyProtection="1">
      <alignment horizontal="left"/>
      <protection hidden="1"/>
    </xf>
    <xf numFmtId="0" fontId="8" fillId="0" borderId="9" xfId="13" applyFont="1" applyBorder="1" applyAlignment="1" applyProtection="1">
      <alignment horizontal="left"/>
      <protection hidden="1"/>
    </xf>
    <xf numFmtId="0" fontId="8" fillId="0" borderId="8" xfId="13" applyFont="1" applyBorder="1" applyAlignment="1" applyProtection="1">
      <alignment horizontal="left"/>
      <protection hidden="1"/>
    </xf>
    <xf numFmtId="49" fontId="8" fillId="12" borderId="10" xfId="13" applyNumberFormat="1" applyFont="1" applyFill="1" applyBorder="1" applyAlignment="1" applyProtection="1">
      <alignment horizontal="center"/>
      <protection locked="0"/>
    </xf>
    <xf numFmtId="49" fontId="8" fillId="12" borderId="9" xfId="13" applyNumberFormat="1" applyFont="1" applyFill="1" applyBorder="1" applyAlignment="1" applyProtection="1">
      <alignment horizontal="center"/>
      <protection locked="0"/>
    </xf>
    <xf numFmtId="49" fontId="8" fillId="12" borderId="8" xfId="13" applyNumberFormat="1" applyFont="1" applyFill="1" applyBorder="1" applyAlignment="1" applyProtection="1">
      <alignment horizontal="center"/>
      <protection locked="0"/>
    </xf>
    <xf numFmtId="0" fontId="8" fillId="12" borderId="10" xfId="13" applyFont="1" applyFill="1" applyBorder="1" applyAlignment="1" applyProtection="1">
      <alignment horizontal="center"/>
      <protection locked="0"/>
    </xf>
    <xf numFmtId="0" fontId="8" fillId="12" borderId="9" xfId="13" applyFont="1" applyFill="1" applyBorder="1" applyAlignment="1" applyProtection="1">
      <alignment horizontal="center"/>
      <protection locked="0"/>
    </xf>
    <xf numFmtId="0" fontId="8" fillId="12" borderId="8" xfId="13" applyFont="1" applyFill="1" applyBorder="1" applyAlignment="1" applyProtection="1">
      <alignment horizontal="center"/>
      <protection locked="0"/>
    </xf>
    <xf numFmtId="0" fontId="8" fillId="12" borderId="10" xfId="13" applyFont="1" applyFill="1" applyBorder="1" applyAlignment="1" applyProtection="1">
      <alignment horizontal="left"/>
      <protection locked="0"/>
    </xf>
    <xf numFmtId="0" fontId="8" fillId="12" borderId="9" xfId="13" applyFont="1" applyFill="1" applyBorder="1" applyAlignment="1" applyProtection="1">
      <alignment horizontal="left"/>
      <protection locked="0"/>
    </xf>
    <xf numFmtId="0" fontId="8" fillId="12" borderId="8" xfId="13" applyFont="1" applyFill="1" applyBorder="1" applyAlignment="1" applyProtection="1">
      <alignment horizontal="left"/>
      <protection locked="0"/>
    </xf>
    <xf numFmtId="0" fontId="18" fillId="0" borderId="0" xfId="13" applyFont="1" applyAlignment="1" applyProtection="1">
      <alignment horizontal="center"/>
      <protection hidden="1"/>
    </xf>
    <xf numFmtId="0" fontId="8" fillId="12" borderId="10" xfId="13" applyFont="1" applyFill="1" applyBorder="1" applyAlignment="1" applyProtection="1">
      <alignment horizontal="left" vertical="center"/>
      <protection locked="0"/>
    </xf>
    <xf numFmtId="0" fontId="8" fillId="12" borderId="9" xfId="13" applyFont="1" applyFill="1" applyBorder="1" applyAlignment="1" applyProtection="1">
      <alignment horizontal="left" vertical="center"/>
      <protection locked="0"/>
    </xf>
    <xf numFmtId="0" fontId="8" fillId="12" borderId="8" xfId="13" applyFont="1" applyFill="1" applyBorder="1" applyAlignment="1" applyProtection="1">
      <alignment horizontal="left" vertical="center"/>
      <protection locked="0"/>
    </xf>
    <xf numFmtId="172" fontId="8" fillId="12" borderId="10" xfId="13" applyNumberFormat="1" applyFont="1" applyFill="1" applyBorder="1" applyAlignment="1" applyProtection="1">
      <alignment horizontal="center" vertical="center"/>
      <protection locked="0"/>
    </xf>
    <xf numFmtId="172" fontId="8" fillId="12" borderId="9" xfId="13" applyNumberFormat="1" applyFont="1" applyFill="1" applyBorder="1" applyAlignment="1" applyProtection="1">
      <alignment horizontal="center" vertical="center"/>
      <protection locked="0"/>
    </xf>
    <xf numFmtId="172" fontId="8" fillId="12" borderId="8" xfId="13" applyNumberFormat="1" applyFont="1" applyFill="1" applyBorder="1" applyAlignment="1" applyProtection="1">
      <alignment horizontal="center" vertical="center"/>
      <protection locked="0"/>
    </xf>
    <xf numFmtId="0" fontId="8" fillId="0" borderId="10" xfId="13" applyFont="1" applyBorder="1" applyAlignment="1" applyProtection="1">
      <alignment horizontal="left" vertical="center"/>
      <protection locked="0"/>
    </xf>
    <xf numFmtId="0" fontId="8" fillId="0" borderId="9" xfId="13" applyFont="1" applyBorder="1" applyAlignment="1" applyProtection="1">
      <alignment horizontal="left" vertical="center"/>
      <protection locked="0"/>
    </xf>
    <xf numFmtId="0" fontId="8" fillId="0" borderId="8" xfId="13" applyFont="1" applyBorder="1" applyAlignment="1" applyProtection="1">
      <alignment horizontal="left" vertical="center"/>
      <protection locked="0"/>
    </xf>
    <xf numFmtId="14" fontId="8" fillId="12" borderId="10" xfId="13" applyNumberFormat="1" applyFont="1" applyFill="1" applyBorder="1" applyAlignment="1" applyProtection="1">
      <alignment horizontal="center"/>
      <protection locked="0"/>
    </xf>
    <xf numFmtId="14" fontId="8" fillId="12" borderId="9" xfId="13" applyNumberFormat="1" applyFont="1" applyFill="1" applyBorder="1" applyAlignment="1" applyProtection="1">
      <alignment horizontal="center"/>
      <protection locked="0"/>
    </xf>
    <xf numFmtId="14" fontId="8" fillId="12" borderId="8" xfId="13" applyNumberFormat="1" applyFont="1" applyFill="1" applyBorder="1" applyAlignment="1" applyProtection="1">
      <alignment horizontal="center"/>
      <protection locked="0"/>
    </xf>
    <xf numFmtId="0" fontId="11" fillId="0" borderId="11" xfId="13" applyFont="1" applyBorder="1" applyAlignment="1" applyProtection="1">
      <alignment horizontal="right"/>
      <protection hidden="1"/>
    </xf>
    <xf numFmtId="14" fontId="8" fillId="12" borderId="10" xfId="0" applyNumberFormat="1" applyFont="1" applyFill="1" applyBorder="1" applyAlignment="1" applyProtection="1">
      <alignment horizontal="center"/>
      <protection locked="0"/>
    </xf>
    <xf numFmtId="14" fontId="8" fillId="12" borderId="9" xfId="0" applyNumberFormat="1" applyFont="1" applyFill="1" applyBorder="1" applyAlignment="1" applyProtection="1">
      <alignment horizontal="center"/>
      <protection locked="0"/>
    </xf>
    <xf numFmtId="14" fontId="8" fillId="12" borderId="8" xfId="0" applyNumberFormat="1" applyFont="1" applyFill="1" applyBorder="1" applyAlignment="1" applyProtection="1">
      <alignment horizontal="center"/>
      <protection locked="0"/>
    </xf>
    <xf numFmtId="3" fontId="8" fillId="12" borderId="10" xfId="13" applyNumberFormat="1" applyFont="1" applyFill="1" applyBorder="1" applyAlignment="1" applyProtection="1">
      <alignment horizontal="center"/>
      <protection locked="0"/>
    </xf>
    <xf numFmtId="3" fontId="8" fillId="12" borderId="9" xfId="13" applyNumberFormat="1" applyFont="1" applyFill="1" applyBorder="1" applyAlignment="1" applyProtection="1">
      <alignment horizontal="center"/>
      <protection locked="0"/>
    </xf>
    <xf numFmtId="3" fontId="8" fillId="12" borderId="8" xfId="13" applyNumberFormat="1" applyFont="1" applyFill="1" applyBorder="1" applyAlignment="1" applyProtection="1">
      <alignment horizontal="center"/>
      <protection locked="0"/>
    </xf>
    <xf numFmtId="173" fontId="8" fillId="12" borderId="10" xfId="13" applyNumberFormat="1" applyFont="1" applyFill="1" applyBorder="1" applyAlignment="1" applyProtection="1">
      <alignment horizontal="center" vertical="center"/>
      <protection locked="0"/>
    </xf>
    <xf numFmtId="173" fontId="8" fillId="12" borderId="9" xfId="13" applyNumberFormat="1" applyFont="1" applyFill="1" applyBorder="1" applyAlignment="1" applyProtection="1">
      <alignment horizontal="center" vertical="center"/>
      <protection locked="0"/>
    </xf>
    <xf numFmtId="173" fontId="8" fillId="12" borderId="8" xfId="13" applyNumberFormat="1" applyFont="1" applyFill="1" applyBorder="1" applyAlignment="1" applyProtection="1">
      <alignment horizontal="center" vertical="center"/>
      <protection locked="0"/>
    </xf>
    <xf numFmtId="0" fontId="22" fillId="0" borderId="10" xfId="13" applyFont="1" applyBorder="1" applyAlignment="1" applyProtection="1">
      <alignment horizontal="center"/>
      <protection hidden="1"/>
    </xf>
    <xf numFmtId="0" fontId="22" fillId="0" borderId="9" xfId="13" applyFont="1" applyBorder="1" applyAlignment="1" applyProtection="1">
      <alignment horizontal="center"/>
      <protection hidden="1"/>
    </xf>
    <xf numFmtId="0" fontId="22" fillId="0" borderId="8" xfId="13" applyFont="1" applyBorder="1" applyAlignment="1" applyProtection="1">
      <alignment horizontal="center"/>
      <protection hidden="1"/>
    </xf>
    <xf numFmtId="0" fontId="8" fillId="12" borderId="10" xfId="0" applyFont="1" applyFill="1" applyBorder="1" applyAlignment="1" applyProtection="1">
      <alignment horizontal="center"/>
      <protection locked="0"/>
    </xf>
    <xf numFmtId="0" fontId="8" fillId="12" borderId="9" xfId="0" applyFont="1" applyFill="1" applyBorder="1" applyAlignment="1" applyProtection="1">
      <alignment horizontal="center"/>
      <protection locked="0"/>
    </xf>
    <xf numFmtId="0" fontId="8" fillId="12" borderId="8" xfId="0" applyFont="1" applyFill="1" applyBorder="1" applyAlignment="1" applyProtection="1">
      <alignment horizontal="center"/>
      <protection locked="0"/>
    </xf>
    <xf numFmtId="0" fontId="8" fillId="12" borderId="14" xfId="13" applyFont="1" applyFill="1" applyBorder="1" applyAlignment="1" applyProtection="1">
      <alignment horizontal="left" vertical="top" wrapText="1"/>
      <protection locked="0"/>
    </xf>
    <xf numFmtId="0" fontId="8" fillId="12" borderId="19" xfId="13" applyFont="1" applyFill="1" applyBorder="1" applyAlignment="1" applyProtection="1">
      <alignment horizontal="left" vertical="top" wrapText="1"/>
      <protection locked="0"/>
    </xf>
    <xf numFmtId="0" fontId="8" fillId="12" borderId="15" xfId="13" applyFont="1" applyFill="1" applyBorder="1" applyAlignment="1" applyProtection="1">
      <alignment horizontal="left" vertical="top" wrapText="1"/>
      <protection locked="0"/>
    </xf>
    <xf numFmtId="0" fontId="8" fillId="12" borderId="17" xfId="13" applyFont="1" applyFill="1" applyBorder="1" applyAlignment="1" applyProtection="1">
      <alignment horizontal="left" vertical="top" wrapText="1"/>
      <protection locked="0"/>
    </xf>
    <xf numFmtId="0" fontId="8" fillId="12" borderId="11" xfId="13" applyFont="1" applyFill="1" applyBorder="1" applyAlignment="1" applyProtection="1">
      <alignment horizontal="left" vertical="top" wrapText="1"/>
      <protection locked="0"/>
    </xf>
    <xf numFmtId="0" fontId="8" fillId="12" borderId="18" xfId="13" applyFont="1" applyFill="1" applyBorder="1" applyAlignment="1" applyProtection="1">
      <alignment horizontal="left" vertical="top" wrapText="1"/>
      <protection locked="0"/>
    </xf>
    <xf numFmtId="0" fontId="8" fillId="0" borderId="10" xfId="13" applyFont="1" applyBorder="1" applyAlignment="1" applyProtection="1">
      <alignment horizontal="center"/>
      <protection hidden="1"/>
    </xf>
    <xf numFmtId="0" fontId="8" fillId="0" borderId="9" xfId="13" applyFont="1" applyBorder="1" applyAlignment="1" applyProtection="1">
      <alignment horizontal="center"/>
      <protection hidden="1"/>
    </xf>
    <xf numFmtId="0" fontId="8" fillId="0" borderId="8" xfId="13" applyFont="1" applyBorder="1" applyAlignment="1" applyProtection="1">
      <alignment horizontal="center"/>
      <protection hidden="1"/>
    </xf>
    <xf numFmtId="0" fontId="7" fillId="0" borderId="0" xfId="13" applyFont="1" applyAlignment="1" applyProtection="1">
      <alignment horizontal="center"/>
      <protection hidden="1"/>
    </xf>
    <xf numFmtId="175" fontId="8" fillId="12" borderId="10" xfId="13" applyNumberFormat="1" applyFont="1" applyFill="1" applyBorder="1" applyAlignment="1" applyProtection="1">
      <alignment horizontal="center"/>
      <protection locked="0"/>
    </xf>
    <xf numFmtId="175" fontId="8" fillId="12" borderId="9" xfId="13" applyNumberFormat="1" applyFont="1" applyFill="1" applyBorder="1" applyAlignment="1" applyProtection="1">
      <alignment horizontal="center"/>
      <protection locked="0"/>
    </xf>
    <xf numFmtId="175" fontId="8" fillId="12" borderId="8" xfId="13" applyNumberFormat="1" applyFont="1" applyFill="1" applyBorder="1" applyAlignment="1" applyProtection="1">
      <alignment horizontal="center"/>
      <protection locked="0"/>
    </xf>
    <xf numFmtId="0" fontId="11" fillId="0" borderId="9" xfId="13" applyFont="1" applyBorder="1" applyAlignment="1" applyProtection="1">
      <alignment horizontal="right"/>
      <protection hidden="1"/>
    </xf>
    <xf numFmtId="4" fontId="8" fillId="0" borderId="10" xfId="13" applyNumberFormat="1" applyFont="1" applyBorder="1" applyAlignment="1" applyProtection="1">
      <alignment horizontal="center"/>
      <protection hidden="1"/>
    </xf>
    <xf numFmtId="4" fontId="8" fillId="0" borderId="9" xfId="13" applyNumberFormat="1" applyFont="1" applyBorder="1" applyAlignment="1" applyProtection="1">
      <alignment horizontal="center"/>
      <protection hidden="1"/>
    </xf>
    <xf numFmtId="4" fontId="8" fillId="0" borderId="8" xfId="13" applyNumberFormat="1" applyFont="1" applyBorder="1" applyAlignment="1" applyProtection="1">
      <alignment horizontal="center"/>
      <protection hidden="1"/>
    </xf>
    <xf numFmtId="0" fontId="6" fillId="7" borderId="13" xfId="0" applyFont="1" applyFill="1" applyBorder="1" applyAlignment="1" applyProtection="1">
      <alignment horizontal="center" vertical="center"/>
      <protection hidden="1"/>
    </xf>
    <xf numFmtId="0" fontId="11" fillId="0" borderId="13" xfId="17" applyFont="1" applyBorder="1" applyAlignment="1" applyProtection="1">
      <alignment horizontal="left" wrapText="1"/>
      <protection hidden="1"/>
    </xf>
    <xf numFmtId="0" fontId="8" fillId="12" borderId="10" xfId="18" applyFont="1" applyFill="1" applyBorder="1" applyAlignment="1" applyProtection="1">
      <alignment horizontal="center"/>
      <protection locked="0"/>
    </xf>
    <xf numFmtId="0" fontId="8" fillId="12" borderId="9" xfId="18" applyFont="1" applyFill="1" applyBorder="1" applyAlignment="1" applyProtection="1">
      <alignment horizontal="center"/>
      <protection locked="0"/>
    </xf>
    <xf numFmtId="0" fontId="8" fillId="12" borderId="8" xfId="18" applyFont="1" applyFill="1" applyBorder="1" applyAlignment="1" applyProtection="1">
      <alignment horizontal="center"/>
      <protection locked="0"/>
    </xf>
    <xf numFmtId="0" fontId="8" fillId="12" borderId="17" xfId="18" applyFont="1" applyFill="1" applyBorder="1" applyAlignment="1" applyProtection="1">
      <alignment horizontal="left"/>
      <protection locked="0"/>
    </xf>
    <xf numFmtId="0" fontId="8" fillId="12" borderId="11" xfId="18" applyFont="1" applyFill="1" applyBorder="1" applyAlignment="1" applyProtection="1">
      <alignment horizontal="left"/>
      <protection locked="0"/>
    </xf>
    <xf numFmtId="0" fontId="8" fillId="12" borderId="18" xfId="18" applyFont="1" applyFill="1" applyBorder="1" applyAlignment="1" applyProtection="1">
      <alignment horizontal="left"/>
      <protection locked="0"/>
    </xf>
    <xf numFmtId="172" fontId="8" fillId="12" borderId="10" xfId="18" applyNumberFormat="1" applyFont="1" applyFill="1" applyBorder="1" applyAlignment="1" applyProtection="1">
      <alignment horizontal="center"/>
      <protection locked="0"/>
    </xf>
    <xf numFmtId="172" fontId="8" fillId="12" borderId="9" xfId="18" applyNumberFormat="1" applyFont="1" applyFill="1" applyBorder="1" applyAlignment="1" applyProtection="1">
      <alignment horizontal="center"/>
      <protection locked="0"/>
    </xf>
    <xf numFmtId="172" fontId="8" fillId="12" borderId="8" xfId="18" applyNumberFormat="1" applyFont="1" applyFill="1" applyBorder="1" applyAlignment="1" applyProtection="1">
      <alignment horizontal="center"/>
      <protection locked="0"/>
    </xf>
    <xf numFmtId="0" fontId="8" fillId="0" borderId="0" xfId="18" applyFont="1" applyAlignment="1" applyProtection="1">
      <alignment horizontal="center"/>
      <protection hidden="1"/>
    </xf>
    <xf numFmtId="174" fontId="16" fillId="12" borderId="13" xfId="0" applyNumberFormat="1" applyFont="1" applyFill="1" applyBorder="1" applyAlignment="1" applyProtection="1">
      <alignment horizontal="center" vertical="center"/>
      <protection locked="0"/>
    </xf>
    <xf numFmtId="174" fontId="16" fillId="7" borderId="13" xfId="0" applyNumberFormat="1" applyFont="1" applyFill="1" applyBorder="1" applyAlignment="1" applyProtection="1">
      <alignment horizontal="center" vertical="center"/>
      <protection hidden="1"/>
    </xf>
    <xf numFmtId="0" fontId="7" fillId="0" borderId="0" xfId="18" applyFont="1" applyAlignment="1" applyProtection="1">
      <alignment horizontal="left"/>
      <protection hidden="1"/>
    </xf>
    <xf numFmtId="174" fontId="58" fillId="7" borderId="13" xfId="0" applyNumberFormat="1" applyFont="1" applyFill="1" applyBorder="1" applyAlignment="1" applyProtection="1">
      <alignment horizontal="center" vertical="center"/>
      <protection hidden="1"/>
    </xf>
    <xf numFmtId="0" fontId="8" fillId="12" borderId="10" xfId="18" applyFont="1" applyFill="1" applyBorder="1" applyAlignment="1" applyProtection="1">
      <alignment horizontal="left"/>
      <protection locked="0"/>
    </xf>
    <xf numFmtId="0" fontId="8" fillId="12" borderId="9" xfId="18" applyFont="1" applyFill="1" applyBorder="1" applyAlignment="1" applyProtection="1">
      <alignment horizontal="left"/>
      <protection locked="0"/>
    </xf>
    <xf numFmtId="0" fontId="8" fillId="12" borderId="8" xfId="18" applyFont="1" applyFill="1" applyBorder="1" applyAlignment="1" applyProtection="1">
      <alignment horizontal="left"/>
      <protection locked="0"/>
    </xf>
    <xf numFmtId="0" fontId="69" fillId="0" borderId="19" xfId="0" applyFont="1" applyBorder="1" applyAlignment="1" applyProtection="1">
      <alignment horizontal="left" vertical="center" wrapText="1"/>
      <protection hidden="1"/>
    </xf>
    <xf numFmtId="49" fontId="8" fillId="12" borderId="10" xfId="17" applyNumberFormat="1" applyFont="1" applyFill="1" applyBorder="1" applyAlignment="1" applyProtection="1">
      <alignment horizontal="center"/>
      <protection locked="0"/>
    </xf>
    <xf numFmtId="49" fontId="8" fillId="12" borderId="9" xfId="17" applyNumberFormat="1" applyFont="1" applyFill="1" applyBorder="1" applyAlignment="1" applyProtection="1">
      <alignment horizontal="center"/>
      <protection locked="0"/>
    </xf>
    <xf numFmtId="49" fontId="8" fillId="12" borderId="8" xfId="17" applyNumberFormat="1" applyFont="1" applyFill="1" applyBorder="1" applyAlignment="1" applyProtection="1">
      <alignment horizontal="center"/>
      <protection locked="0"/>
    </xf>
    <xf numFmtId="0" fontId="8" fillId="12" borderId="10" xfId="17" applyFont="1" applyFill="1" applyBorder="1" applyAlignment="1" applyProtection="1">
      <alignment horizontal="center"/>
      <protection locked="0"/>
    </xf>
    <xf numFmtId="0" fontId="8" fillId="12" borderId="9" xfId="17" applyFont="1" applyFill="1" applyBorder="1" applyAlignment="1" applyProtection="1">
      <alignment horizontal="center"/>
      <protection locked="0"/>
    </xf>
    <xf numFmtId="0" fontId="8" fillId="12" borderId="8" xfId="17" applyFont="1" applyFill="1" applyBorder="1" applyAlignment="1" applyProtection="1">
      <alignment horizontal="center"/>
      <protection locked="0"/>
    </xf>
    <xf numFmtId="0" fontId="8" fillId="0" borderId="10" xfId="17" applyFont="1" applyBorder="1" applyAlignment="1" applyProtection="1">
      <alignment horizontal="left"/>
      <protection hidden="1"/>
    </xf>
    <xf numFmtId="0" fontId="8" fillId="0" borderId="9" xfId="17" applyFont="1" applyBorder="1" applyAlignment="1" applyProtection="1">
      <alignment horizontal="left"/>
      <protection hidden="1"/>
    </xf>
    <xf numFmtId="0" fontId="8" fillId="0" borderId="8" xfId="17" applyFont="1" applyBorder="1" applyAlignment="1" applyProtection="1">
      <alignment horizontal="left"/>
      <protection hidden="1"/>
    </xf>
    <xf numFmtId="0" fontId="58" fillId="7" borderId="13" xfId="0" applyFont="1" applyFill="1" applyBorder="1" applyAlignment="1" applyProtection="1">
      <alignment horizontal="center" vertical="center"/>
      <protection hidden="1"/>
    </xf>
    <xf numFmtId="0" fontId="8" fillId="12" borderId="13" xfId="18" applyFont="1" applyFill="1" applyBorder="1" applyAlignment="1" applyProtection="1">
      <alignment horizontal="center"/>
      <protection locked="0"/>
    </xf>
    <xf numFmtId="4" fontId="8" fillId="12" borderId="132" xfId="19" applyNumberFormat="1" applyFont="1" applyFill="1" applyBorder="1" applyProtection="1">
      <protection locked="0"/>
    </xf>
    <xf numFmtId="4" fontId="8" fillId="12" borderId="133" xfId="19" applyNumberFormat="1" applyFont="1" applyFill="1" applyBorder="1" applyProtection="1">
      <protection locked="0"/>
    </xf>
    <xf numFmtId="4" fontId="8" fillId="12" borderId="103" xfId="19" applyNumberFormat="1" applyFont="1" applyFill="1" applyBorder="1" applyProtection="1">
      <protection locked="0"/>
    </xf>
    <xf numFmtId="4" fontId="8" fillId="12" borderId="129" xfId="19" applyNumberFormat="1" applyFont="1" applyFill="1" applyBorder="1" applyProtection="1">
      <protection locked="0"/>
    </xf>
    <xf numFmtId="4" fontId="8" fillId="12" borderId="134" xfId="19" applyNumberFormat="1" applyFont="1" applyFill="1" applyBorder="1" applyProtection="1">
      <protection locked="0"/>
    </xf>
    <xf numFmtId="4" fontId="8" fillId="12" borderId="76" xfId="19" applyNumberFormat="1" applyFont="1" applyFill="1" applyBorder="1" applyProtection="1">
      <protection locked="0"/>
    </xf>
    <xf numFmtId="4" fontId="8" fillId="12" borderId="130" xfId="19" applyNumberFormat="1" applyFont="1" applyFill="1" applyBorder="1" applyProtection="1">
      <protection locked="0"/>
    </xf>
    <xf numFmtId="4" fontId="8" fillId="12" borderId="131" xfId="19" applyNumberFormat="1" applyFont="1" applyFill="1" applyBorder="1" applyProtection="1">
      <protection locked="0"/>
    </xf>
    <xf numFmtId="4" fontId="8" fillId="12" borderId="88" xfId="19" applyNumberFormat="1" applyFont="1" applyFill="1" applyBorder="1" applyProtection="1">
      <protection locked="0"/>
    </xf>
    <xf numFmtId="0" fontId="13" fillId="12" borderId="130" xfId="19" applyFont="1" applyFill="1" applyBorder="1" applyAlignment="1" applyProtection="1">
      <alignment horizontal="left" vertical="top"/>
      <protection locked="0"/>
    </xf>
    <xf numFmtId="0" fontId="13" fillId="12" borderId="88" xfId="19" applyFont="1" applyFill="1" applyBorder="1" applyAlignment="1" applyProtection="1">
      <alignment horizontal="left" vertical="top"/>
      <protection locked="0"/>
    </xf>
    <xf numFmtId="0" fontId="13" fillId="12" borderId="132" xfId="19" applyFont="1" applyFill="1" applyBorder="1" applyAlignment="1" applyProtection="1">
      <alignment horizontal="left" vertical="top"/>
      <protection locked="0"/>
    </xf>
    <xf numFmtId="0" fontId="13" fillId="12" borderId="103" xfId="19" applyFont="1" applyFill="1" applyBorder="1" applyAlignment="1" applyProtection="1">
      <alignment horizontal="left" vertical="top"/>
      <protection locked="0"/>
    </xf>
    <xf numFmtId="0" fontId="13" fillId="12" borderId="26" xfId="19" quotePrefix="1" applyFont="1" applyFill="1" applyBorder="1" applyAlignment="1" applyProtection="1">
      <alignment horizontal="center"/>
      <protection locked="0"/>
    </xf>
    <xf numFmtId="0" fontId="13" fillId="12" borderId="54" xfId="19" quotePrefix="1" applyFont="1" applyFill="1" applyBorder="1" applyAlignment="1" applyProtection="1">
      <alignment horizontal="center"/>
      <protection locked="0"/>
    </xf>
    <xf numFmtId="0" fontId="13" fillId="12" borderId="55" xfId="19" quotePrefix="1" applyFont="1" applyFill="1" applyBorder="1" applyAlignment="1" applyProtection="1">
      <alignment horizontal="center"/>
      <protection locked="0"/>
    </xf>
    <xf numFmtId="0" fontId="13" fillId="12" borderId="26" xfId="19" applyFont="1" applyFill="1" applyBorder="1" applyAlignment="1" applyProtection="1">
      <alignment horizontal="center"/>
      <protection locked="0"/>
    </xf>
    <xf numFmtId="0" fontId="13" fillId="7" borderId="14" xfId="19" applyFont="1" applyFill="1" applyBorder="1" applyAlignment="1">
      <alignment horizontal="center"/>
    </xf>
    <xf numFmtId="0" fontId="13" fillId="7" borderId="15" xfId="19" applyFont="1" applyFill="1" applyBorder="1" applyAlignment="1">
      <alignment horizontal="center"/>
    </xf>
    <xf numFmtId="0" fontId="11" fillId="0" borderId="10" xfId="13" applyFont="1" applyBorder="1" applyAlignment="1">
      <alignment horizontal="left"/>
    </xf>
    <xf numFmtId="0" fontId="11" fillId="0" borderId="9" xfId="13" applyFont="1" applyBorder="1" applyAlignment="1">
      <alignment horizontal="left"/>
    </xf>
    <xf numFmtId="0" fontId="11" fillId="0" borderId="8" xfId="13" applyFont="1" applyBorder="1" applyAlignment="1">
      <alignment horizontal="left"/>
    </xf>
    <xf numFmtId="0" fontId="13" fillId="12" borderId="129" xfId="19" applyFont="1" applyFill="1" applyBorder="1" applyAlignment="1" applyProtection="1">
      <alignment horizontal="left" vertical="top"/>
      <protection locked="0"/>
    </xf>
    <xf numFmtId="0" fontId="13" fillId="12" borderId="76" xfId="19" applyFont="1" applyFill="1" applyBorder="1" applyAlignment="1" applyProtection="1">
      <alignment horizontal="left" vertical="top"/>
      <protection locked="0"/>
    </xf>
    <xf numFmtId="0" fontId="13" fillId="12" borderId="55" xfId="19" applyFont="1" applyFill="1" applyBorder="1" applyAlignment="1" applyProtection="1">
      <alignment horizontal="center"/>
      <protection locked="0"/>
    </xf>
    <xf numFmtId="0" fontId="13" fillId="12" borderId="54" xfId="19" applyFont="1" applyFill="1" applyBorder="1" applyAlignment="1" applyProtection="1">
      <alignment horizontal="center"/>
      <protection locked="0"/>
    </xf>
    <xf numFmtId="0" fontId="8" fillId="0" borderId="135" xfId="21" applyFont="1" applyBorder="1" applyAlignment="1">
      <alignment horizontal="center"/>
    </xf>
    <xf numFmtId="0" fontId="8" fillId="0" borderId="136" xfId="21" applyFont="1" applyBorder="1" applyAlignment="1">
      <alignment horizontal="center"/>
    </xf>
    <xf numFmtId="0" fontId="8" fillId="0" borderId="137" xfId="21" applyFont="1" applyBorder="1" applyAlignment="1">
      <alignment horizontal="center"/>
    </xf>
    <xf numFmtId="0" fontId="29" fillId="0" borderId="10" xfId="22" applyFont="1" applyBorder="1" applyAlignment="1">
      <alignment horizontal="center"/>
    </xf>
    <xf numFmtId="0" fontId="29" fillId="0" borderId="9" xfId="22" applyFont="1" applyBorder="1" applyAlignment="1">
      <alignment horizontal="center"/>
    </xf>
    <xf numFmtId="0" fontId="29" fillId="0" borderId="8" xfId="22" applyFont="1" applyBorder="1" applyAlignment="1">
      <alignment horizontal="center"/>
    </xf>
    <xf numFmtId="0" fontId="12" fillId="0" borderId="0" xfId="22" applyFont="1" applyAlignment="1">
      <alignment horizontal="center"/>
    </xf>
    <xf numFmtId="14" fontId="8" fillId="12" borderId="10" xfId="20" applyNumberFormat="1" applyFont="1" applyFill="1" applyBorder="1" applyAlignment="1" applyProtection="1">
      <alignment horizontal="center"/>
      <protection locked="0"/>
    </xf>
    <xf numFmtId="14" fontId="8" fillId="12" borderId="9" xfId="20" applyNumberFormat="1" applyFont="1" applyFill="1" applyBorder="1" applyAlignment="1" applyProtection="1">
      <alignment horizontal="center"/>
      <protection locked="0"/>
    </xf>
    <xf numFmtId="14" fontId="8" fillId="12" borderId="8" xfId="20" applyNumberFormat="1" applyFont="1" applyFill="1" applyBorder="1" applyAlignment="1" applyProtection="1">
      <alignment horizontal="center"/>
      <protection locked="0"/>
    </xf>
    <xf numFmtId="0" fontId="7" fillId="0" borderId="0" xfId="20" applyFont="1" applyAlignment="1" applyProtection="1">
      <alignment horizontal="center"/>
      <protection hidden="1"/>
    </xf>
    <xf numFmtId="0" fontId="8" fillId="12" borderId="11" xfId="20" applyFont="1" applyFill="1" applyBorder="1" applyAlignment="1" applyProtection="1">
      <alignment horizontal="left"/>
      <protection locked="0"/>
    </xf>
    <xf numFmtId="0" fontId="17" fillId="16" borderId="10" xfId="0" applyFont="1" applyFill="1" applyBorder="1" applyAlignment="1">
      <alignment horizontal="center" vertical="center"/>
    </xf>
    <xf numFmtId="0" fontId="17" fillId="16" borderId="9" xfId="0" applyFont="1" applyFill="1" applyBorder="1" applyAlignment="1">
      <alignment horizontal="center" vertical="center"/>
    </xf>
    <xf numFmtId="0" fontId="17" fillId="16" borderId="8" xfId="0" applyFont="1" applyFill="1" applyBorder="1" applyAlignment="1">
      <alignment horizontal="center" vertical="center"/>
    </xf>
    <xf numFmtId="0" fontId="43" fillId="6" borderId="10" xfId="13" applyFont="1" applyFill="1" applyBorder="1" applyAlignment="1">
      <alignment horizontal="left"/>
    </xf>
    <xf numFmtId="0" fontId="43" fillId="6" borderId="9" xfId="13" applyFont="1" applyFill="1" applyBorder="1" applyAlignment="1">
      <alignment horizontal="left"/>
    </xf>
    <xf numFmtId="0" fontId="43" fillId="6" borderId="8" xfId="13" applyFont="1" applyFill="1" applyBorder="1" applyAlignment="1">
      <alignment horizontal="left"/>
    </xf>
    <xf numFmtId="0" fontId="27" fillId="16" borderId="10" xfId="0" applyFont="1" applyFill="1" applyBorder="1" applyAlignment="1">
      <alignment horizontal="center" vertical="center" wrapText="1"/>
    </xf>
    <xf numFmtId="0" fontId="27" fillId="16" borderId="9" xfId="0" applyFont="1" applyFill="1" applyBorder="1" applyAlignment="1">
      <alignment horizontal="center" vertical="center" wrapText="1"/>
    </xf>
    <xf numFmtId="0" fontId="27" fillId="16" borderId="8" xfId="0" applyFont="1" applyFill="1" applyBorder="1" applyAlignment="1">
      <alignment horizontal="center" vertical="center" wrapText="1"/>
    </xf>
    <xf numFmtId="0" fontId="17" fillId="16" borderId="10" xfId="0" applyFont="1" applyFill="1" applyBorder="1" applyAlignment="1">
      <alignment horizontal="center"/>
    </xf>
    <xf numFmtId="0" fontId="17" fillId="16" borderId="9" xfId="0" applyFont="1" applyFill="1" applyBorder="1" applyAlignment="1">
      <alignment horizontal="center"/>
    </xf>
    <xf numFmtId="0" fontId="17" fillId="16" borderId="8" xfId="0" applyFont="1" applyFill="1" applyBorder="1" applyAlignment="1">
      <alignment horizontal="center"/>
    </xf>
    <xf numFmtId="0" fontId="32" fillId="0" borderId="0" xfId="0" applyFont="1" applyAlignment="1">
      <alignment horizontal="center"/>
    </xf>
    <xf numFmtId="0" fontId="0" fillId="0" borderId="0" xfId="0" applyAlignment="1">
      <alignment horizontal="center"/>
    </xf>
    <xf numFmtId="164" fontId="7" fillId="16" borderId="10" xfId="42" applyFont="1" applyFill="1" applyBorder="1" applyAlignment="1" applyProtection="1">
      <alignment horizontal="center"/>
      <protection hidden="1"/>
    </xf>
    <xf numFmtId="164" fontId="7" fillId="16" borderId="9" xfId="42" applyFont="1" applyFill="1" applyBorder="1" applyAlignment="1" applyProtection="1">
      <alignment horizontal="center"/>
      <protection hidden="1"/>
    </xf>
    <xf numFmtId="164" fontId="40" fillId="15" borderId="14" xfId="42" applyFont="1" applyFill="1" applyBorder="1" applyAlignment="1" applyProtection="1">
      <alignment horizontal="left" vertical="top"/>
      <protection hidden="1"/>
    </xf>
    <xf numFmtId="164" fontId="40" fillId="15" borderId="19" xfId="42" applyFont="1" applyFill="1" applyBorder="1" applyAlignment="1" applyProtection="1">
      <alignment horizontal="left" vertical="top"/>
      <protection hidden="1"/>
    </xf>
    <xf numFmtId="164" fontId="40" fillId="15" borderId="15" xfId="42" applyFont="1" applyFill="1" applyBorder="1" applyAlignment="1" applyProtection="1">
      <alignment horizontal="left" vertical="top"/>
      <protection hidden="1"/>
    </xf>
    <xf numFmtId="164" fontId="40" fillId="15" borderId="17" xfId="42" applyFont="1" applyFill="1" applyBorder="1" applyAlignment="1" applyProtection="1">
      <alignment horizontal="left" vertical="top"/>
      <protection hidden="1"/>
    </xf>
    <xf numFmtId="164" fontId="40" fillId="15" borderId="11" xfId="42" applyFont="1" applyFill="1" applyBorder="1" applyAlignment="1" applyProtection="1">
      <alignment horizontal="left" vertical="top"/>
      <protection hidden="1"/>
    </xf>
    <xf numFmtId="164" fontId="40" fillId="15" borderId="18" xfId="42" applyFont="1" applyFill="1" applyBorder="1" applyAlignment="1" applyProtection="1">
      <alignment horizontal="left" vertical="top"/>
      <protection hidden="1"/>
    </xf>
    <xf numFmtId="164" fontId="39" fillId="0" borderId="0" xfId="42" applyFont="1" applyAlignment="1" applyProtection="1">
      <alignment horizontal="left"/>
      <protection hidden="1"/>
    </xf>
    <xf numFmtId="164" fontId="39" fillId="0" borderId="11" xfId="42" applyFont="1" applyBorder="1" applyAlignment="1" applyProtection="1">
      <alignment horizontal="left"/>
      <protection hidden="1"/>
    </xf>
    <xf numFmtId="164" fontId="39" fillId="15" borderId="22" xfId="42" applyFont="1" applyFill="1" applyBorder="1" applyAlignment="1" applyProtection="1">
      <alignment horizontal="left" vertical="top"/>
      <protection hidden="1"/>
    </xf>
    <xf numFmtId="164" fontId="39" fillId="15" borderId="21" xfId="42" applyFont="1" applyFill="1" applyBorder="1" applyAlignment="1" applyProtection="1">
      <alignment horizontal="left" vertical="top"/>
      <protection hidden="1"/>
    </xf>
    <xf numFmtId="164" fontId="28" fillId="18" borderId="22" xfId="42" applyFont="1" applyFill="1" applyBorder="1" applyAlignment="1" applyProtection="1">
      <alignment horizontal="center" vertical="center" wrapText="1"/>
      <protection hidden="1"/>
    </xf>
    <xf numFmtId="0" fontId="33" fillId="0" borderId="21" xfId="0" applyFont="1" applyBorder="1" applyAlignment="1" applyProtection="1">
      <alignment horizontal="center" vertical="center" wrapText="1"/>
      <protection hidden="1"/>
    </xf>
    <xf numFmtId="164" fontId="7" fillId="16" borderId="10" xfId="40" applyFont="1" applyFill="1" applyBorder="1" applyAlignment="1" applyProtection="1">
      <alignment horizontal="center"/>
      <protection hidden="1"/>
    </xf>
    <xf numFmtId="164" fontId="7" fillId="16" borderId="9" xfId="40" applyFont="1" applyFill="1" applyBorder="1" applyAlignment="1" applyProtection="1">
      <alignment horizontal="center"/>
      <protection hidden="1"/>
    </xf>
    <xf numFmtId="164" fontId="7" fillId="16" borderId="8" xfId="40" applyFont="1" applyFill="1" applyBorder="1" applyAlignment="1" applyProtection="1">
      <alignment horizontal="center"/>
      <protection hidden="1"/>
    </xf>
    <xf numFmtId="164" fontId="7" fillId="16" borderId="14" xfId="43" applyFont="1" applyFill="1" applyBorder="1" applyAlignment="1">
      <alignment horizontal="center"/>
    </xf>
    <xf numFmtId="164" fontId="7" fillId="16" borderId="19" xfId="43" applyFont="1" applyFill="1" applyBorder="1" applyAlignment="1">
      <alignment horizontal="center"/>
    </xf>
    <xf numFmtId="164" fontId="7" fillId="16" borderId="15" xfId="43" applyFont="1" applyFill="1" applyBorder="1" applyAlignment="1">
      <alignment horizontal="center"/>
    </xf>
    <xf numFmtId="164" fontId="7" fillId="12" borderId="14" xfId="43" applyFont="1" applyFill="1" applyBorder="1" applyAlignment="1">
      <alignment horizontal="center"/>
    </xf>
    <xf numFmtId="164" fontId="7" fillId="12" borderId="19" xfId="43" applyFont="1" applyFill="1" applyBorder="1" applyAlignment="1">
      <alignment horizontal="center"/>
    </xf>
    <xf numFmtId="164" fontId="7" fillId="12" borderId="15" xfId="43" applyFont="1" applyFill="1" applyBorder="1" applyAlignment="1">
      <alignment horizontal="center"/>
    </xf>
    <xf numFmtId="164" fontId="12" fillId="7" borderId="12" xfId="44" applyFont="1" applyFill="1" applyBorder="1" applyAlignment="1">
      <alignment horizontal="left" wrapText="1"/>
    </xf>
    <xf numFmtId="164" fontId="12" fillId="7" borderId="0" xfId="44" applyFont="1" applyFill="1" applyAlignment="1">
      <alignment horizontal="left" wrapText="1"/>
    </xf>
    <xf numFmtId="164" fontId="12" fillId="7" borderId="16" xfId="44" applyFont="1" applyFill="1" applyBorder="1" applyAlignment="1">
      <alignment horizontal="left" wrapText="1"/>
    </xf>
    <xf numFmtId="0" fontId="13" fillId="12" borderId="10" xfId="19" applyFont="1" applyFill="1" applyBorder="1" applyAlignment="1" applyProtection="1">
      <alignment horizontal="center"/>
      <protection locked="0"/>
    </xf>
    <xf numFmtId="0" fontId="13" fillId="12" borderId="9" xfId="19" applyFont="1" applyFill="1" applyBorder="1" applyAlignment="1" applyProtection="1">
      <alignment horizontal="center"/>
      <protection locked="0"/>
    </xf>
    <xf numFmtId="0" fontId="13" fillId="12" borderId="8" xfId="19" applyFont="1" applyFill="1" applyBorder="1" applyAlignment="1" applyProtection="1">
      <alignment horizontal="center"/>
      <protection locked="0"/>
    </xf>
    <xf numFmtId="0" fontId="13" fillId="12" borderId="13" xfId="19" applyFont="1" applyFill="1" applyBorder="1" applyAlignment="1" applyProtection="1">
      <alignment horizontal="center"/>
      <protection locked="0"/>
    </xf>
    <xf numFmtId="0" fontId="13" fillId="0" borderId="10" xfId="19" applyFont="1" applyBorder="1" applyAlignment="1" applyProtection="1">
      <alignment horizontal="center"/>
      <protection hidden="1"/>
    </xf>
    <xf numFmtId="0" fontId="13" fillId="0" borderId="9" xfId="19" applyFont="1" applyBorder="1" applyAlignment="1" applyProtection="1">
      <alignment horizontal="center"/>
      <protection hidden="1"/>
    </xf>
    <xf numFmtId="0" fontId="13" fillId="0" borderId="8" xfId="19" applyFont="1" applyBorder="1" applyAlignment="1" applyProtection="1">
      <alignment horizontal="center"/>
      <protection hidden="1"/>
    </xf>
    <xf numFmtId="164" fontId="8" fillId="12" borderId="14" xfId="24" applyFont="1" applyFill="1" applyBorder="1" applyAlignment="1" applyProtection="1">
      <alignment horizontal="center"/>
      <protection locked="0"/>
    </xf>
    <xf numFmtId="164" fontId="8" fillId="12" borderId="15" xfId="24" applyFont="1" applyFill="1" applyBorder="1" applyAlignment="1" applyProtection="1">
      <alignment horizontal="center"/>
      <protection locked="0"/>
    </xf>
    <xf numFmtId="0" fontId="13" fillId="12" borderId="14" xfId="19" applyFont="1" applyFill="1" applyBorder="1" applyAlignment="1" applyProtection="1">
      <alignment horizontal="center"/>
      <protection locked="0"/>
    </xf>
    <xf numFmtId="0" fontId="13" fillId="12" borderId="15" xfId="19" applyFont="1" applyFill="1" applyBorder="1" applyAlignment="1" applyProtection="1">
      <alignment horizontal="center"/>
      <protection locked="0"/>
    </xf>
    <xf numFmtId="0" fontId="13" fillId="7" borderId="14" xfId="19" applyFont="1" applyFill="1" applyBorder="1" applyAlignment="1" applyProtection="1">
      <alignment horizontal="center"/>
      <protection hidden="1"/>
    </xf>
    <xf numFmtId="0" fontId="13" fillId="7" borderId="15" xfId="19" applyFont="1" applyFill="1" applyBorder="1" applyAlignment="1" applyProtection="1">
      <alignment horizontal="center"/>
      <protection hidden="1"/>
    </xf>
    <xf numFmtId="0" fontId="13" fillId="7" borderId="12" xfId="19" applyFont="1" applyFill="1" applyBorder="1" applyAlignment="1" applyProtection="1">
      <alignment horizontal="center"/>
      <protection hidden="1"/>
    </xf>
    <xf numFmtId="0" fontId="13" fillId="7" borderId="16" xfId="19" applyFont="1" applyFill="1" applyBorder="1" applyAlignment="1" applyProtection="1">
      <alignment horizontal="center"/>
      <protection hidden="1"/>
    </xf>
    <xf numFmtId="0" fontId="13" fillId="7" borderId="17" xfId="19" applyFont="1" applyFill="1" applyBorder="1" applyAlignment="1" applyProtection="1">
      <alignment horizontal="center"/>
      <protection hidden="1"/>
    </xf>
    <xf numFmtId="0" fontId="13" fillId="7" borderId="18" xfId="19" applyFont="1" applyFill="1" applyBorder="1" applyAlignment="1" applyProtection="1">
      <alignment horizontal="center"/>
      <protection hidden="1"/>
    </xf>
    <xf numFmtId="4" fontId="13" fillId="12" borderId="10" xfId="19" applyNumberFormat="1" applyFont="1" applyFill="1" applyBorder="1" applyAlignment="1" applyProtection="1">
      <alignment horizontal="center"/>
      <protection locked="0"/>
    </xf>
    <xf numFmtId="4" fontId="13" fillId="12" borderId="8" xfId="19" applyNumberFormat="1" applyFont="1" applyFill="1" applyBorder="1" applyAlignment="1" applyProtection="1">
      <alignment horizontal="center"/>
      <protection locked="0"/>
    </xf>
    <xf numFmtId="164" fontId="8" fillId="0" borderId="10" xfId="24" applyFont="1" applyBorder="1" applyAlignment="1" applyProtection="1">
      <alignment horizontal="center"/>
      <protection hidden="1"/>
    </xf>
    <xf numFmtId="164" fontId="8" fillId="0" borderId="9" xfId="24" applyFont="1" applyBorder="1" applyAlignment="1" applyProtection="1">
      <alignment horizontal="center"/>
      <protection hidden="1"/>
    </xf>
    <xf numFmtId="164" fontId="8" fillId="0" borderId="50" xfId="24" applyFont="1" applyBorder="1" applyAlignment="1" applyProtection="1">
      <alignment horizontal="center"/>
      <protection hidden="1"/>
    </xf>
    <xf numFmtId="164" fontId="7" fillId="16" borderId="10" xfId="24" applyFont="1" applyFill="1" applyBorder="1" applyAlignment="1" applyProtection="1">
      <alignment horizontal="center" vertical="center"/>
      <protection hidden="1"/>
    </xf>
    <xf numFmtId="164" fontId="7" fillId="16" borderId="9" xfId="24" applyFont="1" applyFill="1" applyBorder="1" applyAlignment="1" applyProtection="1">
      <alignment horizontal="center" vertical="center"/>
      <protection hidden="1"/>
    </xf>
    <xf numFmtId="164" fontId="7" fillId="16" borderId="8" xfId="24" applyFont="1" applyFill="1" applyBorder="1" applyAlignment="1" applyProtection="1">
      <alignment horizontal="center" vertical="center"/>
      <protection hidden="1"/>
    </xf>
    <xf numFmtId="0" fontId="13" fillId="7" borderId="13" xfId="19" applyFont="1" applyFill="1" applyBorder="1" applyAlignment="1" applyProtection="1">
      <alignment horizontal="center"/>
      <protection hidden="1"/>
    </xf>
    <xf numFmtId="0" fontId="13" fillId="7" borderId="14" xfId="19" applyFont="1" applyFill="1" applyBorder="1" applyAlignment="1" applyProtection="1">
      <alignment horizontal="center" vertical="center"/>
      <protection hidden="1"/>
    </xf>
    <xf numFmtId="0" fontId="13" fillId="7" borderId="19" xfId="19" applyFont="1" applyFill="1" applyBorder="1" applyAlignment="1" applyProtection="1">
      <alignment horizontal="center" vertical="center"/>
      <protection hidden="1"/>
    </xf>
    <xf numFmtId="0" fontId="13" fillId="7" borderId="15" xfId="19" applyFont="1" applyFill="1" applyBorder="1" applyAlignment="1" applyProtection="1">
      <alignment horizontal="center" vertical="center"/>
      <protection hidden="1"/>
    </xf>
    <xf numFmtId="0" fontId="13" fillId="7" borderId="12" xfId="19" applyFont="1" applyFill="1" applyBorder="1" applyAlignment="1" applyProtection="1">
      <alignment horizontal="center" vertical="center"/>
      <protection hidden="1"/>
    </xf>
    <xf numFmtId="0" fontId="13" fillId="7" borderId="0" xfId="19" applyFont="1" applyFill="1" applyAlignment="1" applyProtection="1">
      <alignment horizontal="center" vertical="center"/>
      <protection hidden="1"/>
    </xf>
    <xf numFmtId="0" fontId="13" fillId="7" borderId="16" xfId="19" applyFont="1" applyFill="1" applyBorder="1" applyAlignment="1" applyProtection="1">
      <alignment horizontal="center" vertical="center"/>
      <protection hidden="1"/>
    </xf>
    <xf numFmtId="0" fontId="13" fillId="7" borderId="17" xfId="19" applyFont="1" applyFill="1" applyBorder="1" applyAlignment="1" applyProtection="1">
      <alignment horizontal="center" vertical="center"/>
      <protection hidden="1"/>
    </xf>
    <xf numFmtId="0" fontId="13" fillId="7" borderId="11" xfId="19" applyFont="1" applyFill="1" applyBorder="1" applyAlignment="1" applyProtection="1">
      <alignment horizontal="center" vertical="center"/>
      <protection hidden="1"/>
    </xf>
    <xf numFmtId="0" fontId="13" fillId="7" borderId="18" xfId="19" applyFont="1" applyFill="1" applyBorder="1" applyAlignment="1" applyProtection="1">
      <alignment horizontal="center" vertical="center"/>
      <protection hidden="1"/>
    </xf>
    <xf numFmtId="0" fontId="13" fillId="7" borderId="13" xfId="19" applyFont="1" applyFill="1" applyBorder="1" applyAlignment="1" applyProtection="1">
      <alignment horizontal="center" vertical="center"/>
      <protection hidden="1"/>
    </xf>
    <xf numFmtId="4" fontId="8" fillId="0" borderId="17" xfId="24" applyNumberFormat="1" applyFont="1" applyBorder="1" applyAlignment="1" applyProtection="1">
      <alignment horizontal="center"/>
      <protection locked="0"/>
    </xf>
    <xf numFmtId="4" fontId="8" fillId="0" borderId="11" xfId="24" applyNumberFormat="1" applyFont="1" applyBorder="1" applyAlignment="1" applyProtection="1">
      <alignment horizontal="center"/>
      <protection locked="0"/>
    </xf>
    <xf numFmtId="4" fontId="8" fillId="0" borderId="18" xfId="24" applyNumberFormat="1" applyFont="1" applyBorder="1" applyAlignment="1" applyProtection="1">
      <alignment horizontal="center"/>
      <protection locked="0"/>
    </xf>
    <xf numFmtId="4" fontId="8" fillId="0" borderId="30" xfId="24" applyNumberFormat="1" applyFont="1" applyBorder="1" applyAlignment="1" applyProtection="1">
      <alignment horizontal="center"/>
      <protection locked="0"/>
    </xf>
    <xf numFmtId="4" fontId="8" fillId="0" borderId="31" xfId="24" applyNumberFormat="1" applyFont="1" applyBorder="1" applyAlignment="1" applyProtection="1">
      <alignment horizontal="center"/>
      <protection locked="0"/>
    </xf>
    <xf numFmtId="164" fontId="8" fillId="0" borderId="30" xfId="24" applyFont="1" applyBorder="1" applyAlignment="1" applyProtection="1">
      <alignment horizontal="center"/>
      <protection hidden="1"/>
    </xf>
    <xf numFmtId="4" fontId="8" fillId="7" borderId="57" xfId="24" applyNumberFormat="1" applyFont="1" applyFill="1" applyBorder="1" applyAlignment="1" applyProtection="1">
      <alignment horizontal="center"/>
      <protection hidden="1"/>
    </xf>
    <xf numFmtId="4" fontId="8" fillId="7" borderId="30" xfId="24" applyNumberFormat="1" applyFont="1" applyFill="1" applyBorder="1" applyAlignment="1" applyProtection="1">
      <alignment horizontal="center"/>
      <protection hidden="1"/>
    </xf>
    <xf numFmtId="164" fontId="8" fillId="0" borderId="31" xfId="24" applyFont="1" applyBorder="1" applyAlignment="1" applyProtection="1">
      <alignment horizontal="center"/>
      <protection hidden="1"/>
    </xf>
    <xf numFmtId="164" fontId="8" fillId="0" borderId="14" xfId="24" applyFont="1" applyBorder="1" applyAlignment="1" applyProtection="1">
      <alignment horizontal="left" wrapText="1"/>
      <protection hidden="1"/>
    </xf>
    <xf numFmtId="164" fontId="8" fillId="0" borderId="19" xfId="24" applyFont="1" applyBorder="1" applyAlignment="1" applyProtection="1">
      <alignment horizontal="left" wrapText="1"/>
      <protection hidden="1"/>
    </xf>
    <xf numFmtId="164" fontId="8" fillId="0" borderId="15" xfId="24" applyFont="1" applyBorder="1" applyAlignment="1" applyProtection="1">
      <alignment horizontal="left" wrapText="1"/>
      <protection hidden="1"/>
    </xf>
    <xf numFmtId="164" fontId="8" fillId="0" borderId="17" xfId="24" applyFont="1" applyBorder="1" applyAlignment="1" applyProtection="1">
      <alignment horizontal="left" wrapText="1"/>
      <protection hidden="1"/>
    </xf>
    <xf numFmtId="164" fontId="8" fillId="0" borderId="11" xfId="24" applyFont="1" applyBorder="1" applyAlignment="1" applyProtection="1">
      <alignment horizontal="left" wrapText="1"/>
      <protection hidden="1"/>
    </xf>
    <xf numFmtId="164" fontId="8" fillId="0" borderId="18" xfId="24" applyFont="1" applyBorder="1" applyAlignment="1" applyProtection="1">
      <alignment horizontal="left" wrapText="1"/>
      <protection hidden="1"/>
    </xf>
    <xf numFmtId="164" fontId="8" fillId="0" borderId="8" xfId="24" applyFont="1" applyBorder="1" applyAlignment="1" applyProtection="1">
      <alignment horizontal="center"/>
      <protection hidden="1"/>
    </xf>
    <xf numFmtId="0" fontId="8" fillId="0" borderId="10" xfId="24" applyNumberFormat="1" applyFont="1" applyBorder="1" applyAlignment="1" applyProtection="1">
      <alignment horizontal="center"/>
      <protection hidden="1"/>
    </xf>
    <xf numFmtId="0" fontId="8" fillId="0" borderId="9" xfId="24" applyNumberFormat="1" applyFont="1" applyBorder="1" applyAlignment="1" applyProtection="1">
      <alignment horizontal="center"/>
      <protection hidden="1"/>
    </xf>
    <xf numFmtId="0" fontId="8" fillId="0" borderId="8" xfId="24" applyNumberFormat="1" applyFont="1" applyBorder="1" applyAlignment="1" applyProtection="1">
      <alignment horizontal="center"/>
      <protection hidden="1"/>
    </xf>
    <xf numFmtId="164" fontId="8" fillId="7" borderId="14" xfId="24" applyFont="1" applyFill="1" applyBorder="1" applyAlignment="1" applyProtection="1">
      <alignment horizontal="center" vertical="center"/>
      <protection hidden="1"/>
    </xf>
    <xf numFmtId="164" fontId="8" fillId="7" borderId="19" xfId="24" applyFont="1" applyFill="1" applyBorder="1" applyAlignment="1" applyProtection="1">
      <alignment horizontal="center" vertical="center"/>
      <protection hidden="1"/>
    </xf>
    <xf numFmtId="164" fontId="8" fillId="7" borderId="15" xfId="24" applyFont="1" applyFill="1" applyBorder="1" applyAlignment="1" applyProtection="1">
      <alignment horizontal="center" vertical="center"/>
      <protection hidden="1"/>
    </xf>
    <xf numFmtId="164" fontId="8" fillId="7" borderId="17" xfId="24" applyFont="1" applyFill="1" applyBorder="1" applyAlignment="1" applyProtection="1">
      <alignment horizontal="center" vertical="center"/>
      <protection hidden="1"/>
    </xf>
    <xf numFmtId="164" fontId="8" fillId="7" borderId="11" xfId="24" applyFont="1" applyFill="1" applyBorder="1" applyAlignment="1" applyProtection="1">
      <alignment horizontal="center" vertical="center"/>
      <protection hidden="1"/>
    </xf>
    <xf numFmtId="164" fontId="8" fillId="7" borderId="18" xfId="24" applyFont="1" applyFill="1" applyBorder="1" applyAlignment="1" applyProtection="1">
      <alignment horizontal="center" vertical="center"/>
      <protection hidden="1"/>
    </xf>
    <xf numFmtId="164" fontId="7" fillId="7" borderId="14" xfId="24" applyFont="1" applyFill="1" applyBorder="1" applyAlignment="1" applyProtection="1">
      <alignment horizontal="center" vertical="center"/>
      <protection hidden="1"/>
    </xf>
    <xf numFmtId="164" fontId="7" fillId="7" borderId="19" xfId="24" applyFont="1" applyFill="1" applyBorder="1" applyAlignment="1" applyProtection="1">
      <alignment horizontal="center" vertical="center"/>
      <protection hidden="1"/>
    </xf>
    <xf numFmtId="164" fontId="7" fillId="7" borderId="15" xfId="24" applyFont="1" applyFill="1" applyBorder="1" applyAlignment="1" applyProtection="1">
      <alignment horizontal="center" vertical="center"/>
      <protection hidden="1"/>
    </xf>
    <xf numFmtId="164" fontId="7" fillId="7" borderId="17" xfId="24" applyFont="1" applyFill="1" applyBorder="1" applyAlignment="1" applyProtection="1">
      <alignment horizontal="center" vertical="center"/>
      <protection hidden="1"/>
    </xf>
    <xf numFmtId="164" fontId="7" fillId="7" borderId="11" xfId="24" applyFont="1" applyFill="1" applyBorder="1" applyAlignment="1" applyProtection="1">
      <alignment horizontal="center" vertical="center"/>
      <protection hidden="1"/>
    </xf>
    <xf numFmtId="164" fontId="7" fillId="7" borderId="18" xfId="24" applyFont="1" applyFill="1" applyBorder="1" applyAlignment="1" applyProtection="1">
      <alignment horizontal="center" vertical="center"/>
      <protection hidden="1"/>
    </xf>
    <xf numFmtId="164" fontId="8" fillId="0" borderId="11" xfId="24" applyFont="1" applyBorder="1" applyAlignment="1" applyProtection="1">
      <alignment horizontal="center"/>
      <protection hidden="1"/>
    </xf>
    <xf numFmtId="164" fontId="8" fillId="0" borderId="18" xfId="24" applyFont="1" applyBorder="1" applyAlignment="1" applyProtection="1">
      <alignment horizontal="center"/>
      <protection hidden="1"/>
    </xf>
    <xf numFmtId="164" fontId="7" fillId="0" borderId="19" xfId="24" applyFont="1" applyBorder="1" applyAlignment="1" applyProtection="1">
      <alignment horizontal="center"/>
      <protection hidden="1"/>
    </xf>
    <xf numFmtId="164" fontId="7" fillId="0" borderId="15" xfId="24" applyFont="1" applyBorder="1" applyAlignment="1" applyProtection="1">
      <alignment horizontal="center"/>
      <protection hidden="1"/>
    </xf>
    <xf numFmtId="164" fontId="8" fillId="0" borderId="13" xfId="24" applyFont="1" applyBorder="1" applyAlignment="1" applyProtection="1">
      <alignment horizontal="center"/>
      <protection hidden="1"/>
    </xf>
    <xf numFmtId="164" fontId="8" fillId="7" borderId="12" xfId="24" applyFont="1" applyFill="1" applyBorder="1" applyAlignment="1" applyProtection="1">
      <alignment horizontal="center" wrapText="1"/>
      <protection hidden="1"/>
    </xf>
    <xf numFmtId="164" fontId="8" fillId="7" borderId="0" xfId="24" applyFont="1" applyFill="1" applyAlignment="1" applyProtection="1">
      <alignment horizontal="center" wrapText="1"/>
      <protection hidden="1"/>
    </xf>
    <xf numFmtId="164" fontId="8" fillId="7" borderId="15" xfId="24" applyFont="1" applyFill="1" applyBorder="1" applyAlignment="1" applyProtection="1">
      <alignment horizontal="center" wrapText="1"/>
      <protection hidden="1"/>
    </xf>
    <xf numFmtId="164" fontId="8" fillId="7" borderId="17" xfId="24" applyFont="1" applyFill="1" applyBorder="1" applyAlignment="1" applyProtection="1">
      <alignment horizontal="center" wrapText="1"/>
      <protection hidden="1"/>
    </xf>
    <xf numFmtId="164" fontId="8" fillId="7" borderId="11" xfId="24" applyFont="1" applyFill="1" applyBorder="1" applyAlignment="1" applyProtection="1">
      <alignment horizontal="center" wrapText="1"/>
      <protection hidden="1"/>
    </xf>
    <xf numFmtId="164" fontId="8" fillId="7" borderId="18" xfId="24" applyFont="1" applyFill="1" applyBorder="1" applyAlignment="1" applyProtection="1">
      <alignment horizontal="center" wrapText="1"/>
      <protection hidden="1"/>
    </xf>
    <xf numFmtId="0" fontId="13" fillId="7" borderId="10" xfId="19" applyFont="1" applyFill="1" applyBorder="1" applyAlignment="1" applyProtection="1">
      <alignment horizontal="center"/>
      <protection hidden="1"/>
    </xf>
    <xf numFmtId="0" fontId="13" fillId="7" borderId="8" xfId="19" applyFont="1" applyFill="1" applyBorder="1" applyAlignment="1" applyProtection="1">
      <alignment horizontal="center"/>
      <protection hidden="1"/>
    </xf>
    <xf numFmtId="164" fontId="8" fillId="0" borderId="12" xfId="24" applyFont="1" applyBorder="1" applyAlignment="1" applyProtection="1">
      <alignment horizontal="left" wrapText="1"/>
      <protection hidden="1"/>
    </xf>
    <xf numFmtId="164" fontId="8" fillId="0" borderId="0" xfId="24" applyFont="1" applyAlignment="1" applyProtection="1">
      <alignment horizontal="left" wrapText="1"/>
      <protection hidden="1"/>
    </xf>
    <xf numFmtId="164" fontId="8" fillId="0" borderId="16" xfId="24" applyFont="1" applyBorder="1" applyAlignment="1" applyProtection="1">
      <alignment horizontal="left" wrapText="1"/>
      <protection hidden="1"/>
    </xf>
    <xf numFmtId="164" fontId="8" fillId="0" borderId="19" xfId="24" applyFont="1" applyBorder="1" applyAlignment="1" applyProtection="1">
      <alignment horizontal="center"/>
      <protection hidden="1"/>
    </xf>
    <xf numFmtId="164" fontId="8" fillId="0" borderId="15" xfId="24" applyFont="1" applyBorder="1" applyAlignment="1" applyProtection="1">
      <alignment horizontal="center"/>
      <protection hidden="1"/>
    </xf>
    <xf numFmtId="164" fontId="8" fillId="0" borderId="14" xfId="24" applyFont="1" applyBorder="1" applyAlignment="1" applyProtection="1">
      <alignment horizontal="left" vertical="center" wrapText="1"/>
      <protection hidden="1"/>
    </xf>
    <xf numFmtId="164" fontId="8" fillId="0" borderId="19" xfId="24" applyFont="1" applyBorder="1" applyAlignment="1" applyProtection="1">
      <alignment horizontal="left" vertical="center" wrapText="1"/>
      <protection hidden="1"/>
    </xf>
    <xf numFmtId="164" fontId="8" fillId="0" borderId="15" xfId="24" applyFont="1" applyBorder="1" applyAlignment="1" applyProtection="1">
      <alignment horizontal="left" vertical="center" wrapText="1"/>
      <protection hidden="1"/>
    </xf>
    <xf numFmtId="164" fontId="8" fillId="0" borderId="12" xfId="24" applyFont="1" applyBorder="1" applyAlignment="1" applyProtection="1">
      <alignment horizontal="left" vertical="center" wrapText="1"/>
      <protection hidden="1"/>
    </xf>
    <xf numFmtId="164" fontId="8" fillId="0" borderId="0" xfId="24" applyFont="1" applyAlignment="1" applyProtection="1">
      <alignment horizontal="left" vertical="center" wrapText="1"/>
      <protection hidden="1"/>
    </xf>
    <xf numFmtId="164" fontId="8" fillId="0" borderId="16" xfId="24" applyFont="1" applyBorder="1" applyAlignment="1" applyProtection="1">
      <alignment horizontal="left" vertical="center" wrapText="1"/>
      <protection hidden="1"/>
    </xf>
    <xf numFmtId="164" fontId="8" fillId="0" borderId="17" xfId="24" applyFont="1" applyBorder="1" applyAlignment="1" applyProtection="1">
      <alignment horizontal="left" vertical="center" wrapText="1"/>
      <protection hidden="1"/>
    </xf>
    <xf numFmtId="164" fontId="8" fillId="0" borderId="11" xfId="24" applyFont="1" applyBorder="1" applyAlignment="1" applyProtection="1">
      <alignment horizontal="left" vertical="center" wrapText="1"/>
      <protection hidden="1"/>
    </xf>
    <xf numFmtId="164" fontId="8" fillId="0" borderId="18" xfId="24" applyFont="1" applyBorder="1" applyAlignment="1" applyProtection="1">
      <alignment horizontal="left" vertical="center" wrapText="1"/>
      <protection hidden="1"/>
    </xf>
    <xf numFmtId="164" fontId="8" fillId="7" borderId="21" xfId="24" applyFont="1" applyFill="1" applyBorder="1" applyAlignment="1" applyProtection="1">
      <alignment horizontal="center" wrapText="1"/>
      <protection hidden="1"/>
    </xf>
    <xf numFmtId="164" fontId="8" fillId="7" borderId="13" xfId="24" applyFont="1" applyFill="1" applyBorder="1" applyAlignment="1" applyProtection="1">
      <alignment horizontal="center" wrapText="1"/>
      <protection hidden="1"/>
    </xf>
    <xf numFmtId="164" fontId="8" fillId="0" borderId="138" xfId="24" applyFont="1" applyBorder="1" applyAlignment="1" applyProtection="1">
      <alignment horizontal="center"/>
      <protection hidden="1"/>
    </xf>
    <xf numFmtId="164" fontId="8" fillId="0" borderId="57" xfId="24" applyFont="1" applyBorder="1" applyAlignment="1" applyProtection="1">
      <alignment horizontal="center"/>
      <protection hidden="1"/>
    </xf>
    <xf numFmtId="164" fontId="8" fillId="7" borderId="19" xfId="24" applyFont="1" applyFill="1" applyBorder="1" applyAlignment="1" applyProtection="1">
      <alignment horizontal="center" wrapText="1"/>
      <protection hidden="1"/>
    </xf>
    <xf numFmtId="4" fontId="8" fillId="0" borderId="57" xfId="24" applyNumberFormat="1" applyFont="1" applyBorder="1" applyAlignment="1" applyProtection="1">
      <alignment horizontal="center"/>
      <protection locked="0"/>
    </xf>
    <xf numFmtId="164" fontId="7" fillId="12" borderId="10" xfId="41" applyFont="1" applyFill="1" applyBorder="1" applyAlignment="1">
      <alignment horizontal="center"/>
    </xf>
    <xf numFmtId="164" fontId="7" fillId="12" borderId="8" xfId="41" applyFont="1" applyFill="1" applyBorder="1" applyAlignment="1">
      <alignment horizontal="center"/>
    </xf>
    <xf numFmtId="164" fontId="7" fillId="8" borderId="10" xfId="25" applyFont="1" applyFill="1" applyBorder="1" applyAlignment="1">
      <alignment horizontal="center"/>
    </xf>
    <xf numFmtId="164" fontId="7" fillId="8" borderId="9" xfId="25" applyFont="1" applyFill="1" applyBorder="1" applyAlignment="1">
      <alignment horizontal="center"/>
    </xf>
    <xf numFmtId="164" fontId="7" fillId="8" borderId="8" xfId="25" applyFont="1" applyFill="1" applyBorder="1" applyAlignment="1">
      <alignment horizontal="center"/>
    </xf>
    <xf numFmtId="164" fontId="7" fillId="8" borderId="0" xfId="28" applyFont="1" applyFill="1" applyAlignment="1">
      <alignment horizontal="left"/>
    </xf>
    <xf numFmtId="164" fontId="7" fillId="8" borderId="0" xfId="27" applyFont="1" applyFill="1" applyAlignment="1">
      <alignment horizontal="center"/>
    </xf>
    <xf numFmtId="164" fontId="7" fillId="16" borderId="10" xfId="30" applyFont="1" applyFill="1" applyBorder="1" applyAlignment="1" applyProtection="1">
      <alignment horizontal="center" wrapText="1"/>
      <protection hidden="1"/>
    </xf>
    <xf numFmtId="164" fontId="7" fillId="16" borderId="9" xfId="30" applyFont="1" applyFill="1" applyBorder="1" applyAlignment="1" applyProtection="1">
      <alignment horizontal="center" wrapText="1"/>
      <protection hidden="1"/>
    </xf>
    <xf numFmtId="164" fontId="7" fillId="16" borderId="8" xfId="30" applyFont="1" applyFill="1" applyBorder="1" applyAlignment="1" applyProtection="1">
      <alignment horizontal="center" wrapText="1"/>
      <protection hidden="1"/>
    </xf>
    <xf numFmtId="164" fontId="7" fillId="12" borderId="14" xfId="35" applyFont="1" applyFill="1" applyBorder="1" applyAlignment="1">
      <alignment horizontal="center"/>
    </xf>
    <xf numFmtId="164" fontId="7" fillId="12" borderId="19" xfId="35" applyFont="1" applyFill="1" applyBorder="1" applyAlignment="1">
      <alignment horizontal="center"/>
    </xf>
    <xf numFmtId="164" fontId="7" fillId="12" borderId="15" xfId="35" applyFont="1" applyFill="1" applyBorder="1" applyAlignment="1">
      <alignment horizontal="center"/>
    </xf>
    <xf numFmtId="164" fontId="7" fillId="12" borderId="10" xfId="30" applyFont="1" applyFill="1" applyBorder="1" applyAlignment="1">
      <alignment horizontal="center" wrapText="1"/>
    </xf>
    <xf numFmtId="164" fontId="7" fillId="12" borderId="9" xfId="30" applyFont="1" applyFill="1" applyBorder="1" applyAlignment="1">
      <alignment horizontal="center" wrapText="1"/>
    </xf>
    <xf numFmtId="164" fontId="7" fillId="12" borderId="8" xfId="30" applyFont="1" applyFill="1" applyBorder="1" applyAlignment="1">
      <alignment horizontal="center" wrapText="1"/>
    </xf>
    <xf numFmtId="0" fontId="7" fillId="0" borderId="0" xfId="14" applyFont="1" applyProtection="1">
      <protection hidden="1"/>
    </xf>
    <xf numFmtId="0" fontId="0" fillId="0" borderId="0" xfId="0" applyProtection="1">
      <protection hidden="1"/>
    </xf>
    <xf numFmtId="0" fontId="23" fillId="12" borderId="10" xfId="0" applyFont="1" applyFill="1" applyBorder="1" applyAlignment="1">
      <alignment horizontal="center"/>
    </xf>
    <xf numFmtId="0" fontId="23" fillId="12" borderId="9" xfId="0" applyFont="1" applyFill="1" applyBorder="1" applyAlignment="1">
      <alignment horizontal="center"/>
    </xf>
    <xf numFmtId="0" fontId="23" fillId="12" borderId="8" xfId="0" applyFont="1" applyFill="1" applyBorder="1" applyAlignment="1">
      <alignment horizontal="center"/>
    </xf>
    <xf numFmtId="164" fontId="7" fillId="12" borderId="10" xfId="31" applyFont="1" applyFill="1" applyBorder="1" applyAlignment="1">
      <alignment horizontal="center" wrapText="1"/>
    </xf>
    <xf numFmtId="164" fontId="7" fillId="12" borderId="9" xfId="31" applyFont="1" applyFill="1" applyBorder="1" applyAlignment="1">
      <alignment horizontal="center" wrapText="1"/>
    </xf>
    <xf numFmtId="164" fontId="7" fillId="12" borderId="8" xfId="31" applyFont="1" applyFill="1" applyBorder="1" applyAlignment="1">
      <alignment horizontal="center" wrapText="1"/>
    </xf>
    <xf numFmtId="3" fontId="11" fillId="14" borderId="10" xfId="0" applyNumberFormat="1" applyFont="1" applyFill="1" applyBorder="1" applyAlignment="1">
      <alignment horizontal="center"/>
    </xf>
    <xf numFmtId="3" fontId="11" fillId="14" borderId="9" xfId="0" applyNumberFormat="1" applyFont="1" applyFill="1" applyBorder="1" applyAlignment="1">
      <alignment horizontal="center"/>
    </xf>
    <xf numFmtId="3" fontId="11" fillId="14" borderId="8" xfId="0" applyNumberFormat="1" applyFont="1" applyFill="1" applyBorder="1" applyAlignment="1">
      <alignment horizontal="center"/>
    </xf>
    <xf numFmtId="4" fontId="8" fillId="12" borderId="17" xfId="32" applyNumberFormat="1" applyFont="1" applyFill="1" applyBorder="1" applyAlignment="1" applyProtection="1">
      <alignment horizontal="right"/>
      <protection locked="0"/>
    </xf>
    <xf numFmtId="4" fontId="8" fillId="12" borderId="18" xfId="32" applyNumberFormat="1" applyFont="1" applyFill="1" applyBorder="1" applyAlignment="1" applyProtection="1">
      <alignment horizontal="right"/>
      <protection locked="0"/>
    </xf>
    <xf numFmtId="164" fontId="7" fillId="12" borderId="17" xfId="32" applyFont="1" applyFill="1" applyBorder="1" applyAlignment="1" applyProtection="1">
      <alignment horizontal="left"/>
      <protection locked="0"/>
    </xf>
    <xf numFmtId="164" fontId="7" fillId="12" borderId="18" xfId="32" applyFont="1" applyFill="1" applyBorder="1" applyAlignment="1" applyProtection="1">
      <alignment horizontal="left"/>
      <protection locked="0"/>
    </xf>
    <xf numFmtId="164" fontId="7" fillId="7" borderId="14" xfId="32" applyFont="1" applyFill="1" applyBorder="1" applyAlignment="1">
      <alignment horizontal="center" wrapText="1"/>
    </xf>
    <xf numFmtId="164" fontId="7" fillId="7" borderId="15" xfId="32" applyFont="1" applyFill="1" applyBorder="1" applyAlignment="1">
      <alignment horizontal="center" wrapText="1"/>
    </xf>
    <xf numFmtId="164" fontId="7" fillId="16" borderId="14" xfId="33" applyFont="1" applyFill="1" applyBorder="1" applyAlignment="1">
      <alignment horizontal="center" wrapText="1"/>
    </xf>
    <xf numFmtId="164" fontId="7" fillId="16" borderId="19" xfId="33" applyFont="1" applyFill="1" applyBorder="1" applyAlignment="1">
      <alignment horizontal="center" wrapText="1"/>
    </xf>
    <xf numFmtId="164" fontId="7" fillId="16" borderId="15" xfId="33" applyFont="1" applyFill="1" applyBorder="1" applyAlignment="1">
      <alignment horizontal="center" wrapText="1"/>
    </xf>
    <xf numFmtId="4" fontId="8" fillId="12" borderId="12" xfId="32" applyNumberFormat="1" applyFont="1" applyFill="1" applyBorder="1" applyAlignment="1" applyProtection="1">
      <alignment horizontal="right"/>
      <protection locked="0"/>
    </xf>
    <xf numFmtId="4" fontId="8" fillId="12" borderId="16" xfId="32" applyNumberFormat="1" applyFont="1" applyFill="1" applyBorder="1" applyAlignment="1" applyProtection="1">
      <alignment horizontal="right"/>
      <protection locked="0"/>
    </xf>
    <xf numFmtId="4" fontId="8" fillId="12" borderId="14" xfId="32" applyNumberFormat="1" applyFont="1" applyFill="1" applyBorder="1" applyAlignment="1" applyProtection="1">
      <alignment horizontal="right"/>
      <protection locked="0"/>
    </xf>
    <xf numFmtId="4" fontId="8" fillId="12" borderId="15" xfId="32" applyNumberFormat="1" applyFont="1" applyFill="1" applyBorder="1" applyAlignment="1" applyProtection="1">
      <alignment horizontal="right"/>
      <protection locked="0"/>
    </xf>
    <xf numFmtId="164" fontId="7" fillId="7" borderId="10" xfId="34" applyFont="1" applyFill="1" applyBorder="1" applyAlignment="1">
      <alignment horizontal="center" wrapText="1"/>
    </xf>
    <xf numFmtId="164" fontId="7" fillId="7" borderId="8" xfId="34" applyFont="1" applyFill="1" applyBorder="1" applyAlignment="1">
      <alignment horizontal="center" wrapText="1"/>
    </xf>
    <xf numFmtId="164" fontId="8" fillId="12" borderId="12" xfId="32" applyFont="1" applyFill="1" applyBorder="1" applyAlignment="1" applyProtection="1">
      <alignment horizontal="left"/>
      <protection locked="0"/>
    </xf>
    <xf numFmtId="164" fontId="8" fillId="12" borderId="16" xfId="32" applyFont="1" applyFill="1" applyBorder="1" applyAlignment="1" applyProtection="1">
      <alignment horizontal="left"/>
      <protection locked="0"/>
    </xf>
    <xf numFmtId="164" fontId="7" fillId="16" borderId="14" xfId="32" applyFont="1" applyFill="1" applyBorder="1" applyAlignment="1">
      <alignment horizontal="center" wrapText="1"/>
    </xf>
    <xf numFmtId="164" fontId="7" fillId="16" borderId="19" xfId="32" applyFont="1" applyFill="1" applyBorder="1" applyAlignment="1">
      <alignment horizontal="center" wrapText="1"/>
    </xf>
    <xf numFmtId="164" fontId="7" fillId="16" borderId="15" xfId="32" applyFont="1" applyFill="1" applyBorder="1" applyAlignment="1">
      <alignment horizontal="center" wrapText="1"/>
    </xf>
    <xf numFmtId="164" fontId="7" fillId="7" borderId="10" xfId="32" applyFont="1" applyFill="1" applyBorder="1" applyAlignment="1">
      <alignment horizontal="center"/>
    </xf>
    <xf numFmtId="164" fontId="7" fillId="7" borderId="8" xfId="32" applyFont="1" applyFill="1" applyBorder="1" applyAlignment="1">
      <alignment horizontal="center"/>
    </xf>
    <xf numFmtId="164" fontId="12" fillId="16" borderId="10" xfId="32" applyFont="1" applyFill="1" applyBorder="1" applyAlignment="1">
      <alignment horizontal="center" wrapText="1"/>
    </xf>
    <xf numFmtId="164" fontId="12" fillId="16" borderId="9" xfId="32" applyFont="1" applyFill="1" applyBorder="1" applyAlignment="1">
      <alignment horizontal="center" wrapText="1"/>
    </xf>
    <xf numFmtId="164" fontId="12" fillId="16" borderId="8" xfId="32" applyFont="1" applyFill="1" applyBorder="1" applyAlignment="1">
      <alignment horizontal="center" wrapText="1"/>
    </xf>
    <xf numFmtId="164" fontId="8" fillId="12" borderId="14" xfId="32" applyFont="1" applyFill="1" applyBorder="1" applyAlignment="1" applyProtection="1">
      <alignment horizontal="left"/>
      <protection locked="0"/>
    </xf>
    <xf numFmtId="164" fontId="8" fillId="12" borderId="15" xfId="32" applyFont="1" applyFill="1" applyBorder="1" applyAlignment="1" applyProtection="1">
      <alignment horizontal="left"/>
      <protection locked="0"/>
    </xf>
    <xf numFmtId="4" fontId="8" fillId="12" borderId="12" xfId="32" applyNumberFormat="1" applyFont="1" applyFill="1" applyBorder="1" applyAlignment="1" applyProtection="1">
      <alignment horizontal="center"/>
      <protection locked="0"/>
    </xf>
    <xf numFmtId="4" fontId="8" fillId="12" borderId="16" xfId="32" applyNumberFormat="1" applyFont="1" applyFill="1" applyBorder="1" applyAlignment="1" applyProtection="1">
      <alignment horizontal="center"/>
      <protection locked="0"/>
    </xf>
    <xf numFmtId="164" fontId="6" fillId="7" borderId="14" xfId="33" applyFont="1" applyFill="1" applyBorder="1" applyAlignment="1">
      <alignment horizontal="center" wrapText="1"/>
    </xf>
    <xf numFmtId="164" fontId="6" fillId="7" borderId="15" xfId="33" applyFont="1" applyFill="1" applyBorder="1" applyAlignment="1">
      <alignment horizontal="center" wrapText="1"/>
    </xf>
    <xf numFmtId="164" fontId="8" fillId="12" borderId="17" xfId="32" applyFont="1" applyFill="1" applyBorder="1" applyAlignment="1" applyProtection="1">
      <alignment horizontal="left"/>
      <protection locked="0"/>
    </xf>
    <xf numFmtId="164" fontId="8" fillId="12" borderId="18" xfId="32" applyFont="1" applyFill="1" applyBorder="1" applyAlignment="1" applyProtection="1">
      <alignment horizontal="left"/>
      <protection locked="0"/>
    </xf>
    <xf numFmtId="164" fontId="7" fillId="16" borderId="14" xfId="34" applyFont="1" applyFill="1" applyBorder="1" applyAlignment="1">
      <alignment horizontal="center" wrapText="1"/>
    </xf>
    <xf numFmtId="164" fontId="7" fillId="16" borderId="19" xfId="34" applyFont="1" applyFill="1" applyBorder="1" applyAlignment="1">
      <alignment horizontal="center" wrapText="1"/>
    </xf>
    <xf numFmtId="164" fontId="7" fillId="16" borderId="15" xfId="34" applyFont="1" applyFill="1" applyBorder="1" applyAlignment="1">
      <alignment horizontal="center" wrapText="1"/>
    </xf>
    <xf numFmtId="164" fontId="7" fillId="7" borderId="10" xfId="34" applyFont="1" applyFill="1" applyBorder="1" applyAlignment="1">
      <alignment horizontal="center"/>
    </xf>
    <xf numFmtId="164" fontId="7" fillId="7" borderId="8" xfId="34" applyFont="1" applyFill="1" applyBorder="1" applyAlignment="1">
      <alignment horizontal="center"/>
    </xf>
    <xf numFmtId="4" fontId="8" fillId="12" borderId="17" xfId="32" applyNumberFormat="1" applyFont="1" applyFill="1" applyBorder="1" applyAlignment="1" applyProtection="1">
      <alignment horizontal="center"/>
      <protection locked="0"/>
    </xf>
    <xf numFmtId="4" fontId="8" fillId="12" borderId="18" xfId="32" applyNumberFormat="1" applyFont="1" applyFill="1" applyBorder="1" applyAlignment="1" applyProtection="1">
      <alignment horizontal="center"/>
      <protection locked="0"/>
    </xf>
    <xf numFmtId="0" fontId="18" fillId="0" borderId="0" xfId="0" applyFont="1" applyAlignment="1">
      <alignment horizontal="left" vertical="justify" wrapText="1"/>
    </xf>
    <xf numFmtId="0" fontId="18" fillId="0" borderId="0" xfId="0" applyFont="1" applyAlignment="1">
      <alignment horizontal="left" wrapText="1"/>
    </xf>
    <xf numFmtId="0" fontId="45" fillId="0" borderId="0" xfId="0" applyFont="1" applyAlignment="1">
      <alignment horizontal="left" vertical="top" wrapText="1"/>
    </xf>
    <xf numFmtId="0" fontId="15" fillId="0" borderId="13" xfId="0" applyFont="1" applyBorder="1" applyAlignment="1" applyProtection="1">
      <alignment horizontal="left" vertical="center" wrapText="1"/>
      <protection hidden="1"/>
    </xf>
    <xf numFmtId="0" fontId="80" fillId="16" borderId="0" xfId="0" applyFont="1" applyFill="1" applyAlignment="1">
      <alignment horizontal="center" wrapText="1"/>
    </xf>
    <xf numFmtId="0" fontId="89" fillId="16" borderId="0" xfId="0" applyFont="1" applyFill="1" applyAlignment="1">
      <alignment horizontal="center" wrapText="1"/>
    </xf>
    <xf numFmtId="0" fontId="91" fillId="16" borderId="0" xfId="0" applyFont="1" applyFill="1" applyAlignment="1">
      <alignment horizontal="left" wrapText="1"/>
    </xf>
    <xf numFmtId="0" fontId="93" fillId="16" borderId="0" xfId="0" applyFont="1" applyFill="1" applyAlignment="1">
      <alignment horizontal="center" wrapText="1"/>
    </xf>
    <xf numFmtId="164" fontId="7" fillId="16" borderId="0" xfId="32" applyFont="1" applyFill="1" applyAlignment="1">
      <alignment horizontal="center" vertical="center" wrapText="1"/>
    </xf>
    <xf numFmtId="164" fontId="7" fillId="16" borderId="0" xfId="32" applyFont="1" applyFill="1" applyAlignment="1">
      <alignment horizontal="center" vertical="center"/>
    </xf>
    <xf numFmtId="164" fontId="7" fillId="16" borderId="0" xfId="32" applyFont="1" applyFill="1" applyAlignment="1">
      <alignment horizontal="center" wrapText="1"/>
    </xf>
    <xf numFmtId="0" fontId="8" fillId="0" borderId="14" xfId="0" applyFont="1" applyBorder="1" applyAlignment="1">
      <alignment horizontal="left" wrapText="1"/>
    </xf>
    <xf numFmtId="0" fontId="8" fillId="0" borderId="19" xfId="0" applyFont="1" applyBorder="1" applyAlignment="1">
      <alignment horizontal="left" wrapText="1"/>
    </xf>
    <xf numFmtId="0" fontId="8" fillId="0" borderId="15" xfId="0" applyFont="1" applyBorder="1" applyAlignment="1">
      <alignment horizontal="left" wrapText="1"/>
    </xf>
    <xf numFmtId="0" fontId="8" fillId="0" borderId="12" xfId="0" applyFont="1" applyBorder="1" applyAlignment="1">
      <alignment horizontal="left" wrapText="1"/>
    </xf>
    <xf numFmtId="0" fontId="8" fillId="0" borderId="0" xfId="0" applyFont="1" applyAlignment="1">
      <alignment horizontal="left" wrapText="1"/>
    </xf>
    <xf numFmtId="0" fontId="8" fillId="0" borderId="16" xfId="0" applyFont="1" applyBorder="1" applyAlignment="1">
      <alignment horizontal="left" wrapText="1"/>
    </xf>
    <xf numFmtId="0" fontId="8" fillId="0" borderId="17" xfId="0" applyFont="1" applyBorder="1" applyAlignment="1">
      <alignment horizontal="left" wrapText="1"/>
    </xf>
    <xf numFmtId="0" fontId="8" fillId="0" borderId="11" xfId="0" applyFont="1" applyBorder="1" applyAlignment="1">
      <alignment horizontal="left" wrapText="1"/>
    </xf>
    <xf numFmtId="0" fontId="8" fillId="0" borderId="18" xfId="0" applyFont="1" applyBorder="1" applyAlignment="1">
      <alignment horizontal="left" wrapText="1"/>
    </xf>
    <xf numFmtId="0" fontId="16" fillId="7" borderId="19" xfId="0" applyFont="1" applyFill="1" applyBorder="1" applyAlignment="1">
      <alignment horizontal="center" vertical="center" wrapText="1"/>
    </xf>
    <xf numFmtId="0" fontId="16" fillId="7" borderId="15"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16"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58" fillId="12" borderId="14" xfId="0" applyFont="1" applyFill="1" applyBorder="1" applyAlignment="1" applyProtection="1">
      <alignment horizontal="center" wrapText="1"/>
      <protection locked="0"/>
    </xf>
    <xf numFmtId="0" fontId="58" fillId="12" borderId="19" xfId="0" applyFont="1" applyFill="1" applyBorder="1" applyAlignment="1" applyProtection="1">
      <alignment horizontal="center" wrapText="1"/>
      <protection locked="0"/>
    </xf>
    <xf numFmtId="0" fontId="58" fillId="12" borderId="15" xfId="0" applyFont="1" applyFill="1" applyBorder="1" applyAlignment="1" applyProtection="1">
      <alignment horizontal="center" wrapText="1"/>
      <protection locked="0"/>
    </xf>
    <xf numFmtId="0" fontId="58" fillId="12" borderId="12" xfId="0" applyFont="1" applyFill="1" applyBorder="1" applyAlignment="1" applyProtection="1">
      <alignment horizontal="center" wrapText="1"/>
      <protection locked="0"/>
    </xf>
    <xf numFmtId="0" fontId="58" fillId="12" borderId="0" xfId="0" applyFont="1" applyFill="1" applyAlignment="1" applyProtection="1">
      <alignment horizontal="center" wrapText="1"/>
      <protection locked="0"/>
    </xf>
    <xf numFmtId="0" fontId="58" fillId="12" borderId="16" xfId="0" applyFont="1" applyFill="1" applyBorder="1" applyAlignment="1" applyProtection="1">
      <alignment horizontal="center" wrapText="1"/>
      <protection locked="0"/>
    </xf>
    <xf numFmtId="0" fontId="58" fillId="12" borderId="17" xfId="0" applyFont="1" applyFill="1" applyBorder="1" applyAlignment="1" applyProtection="1">
      <alignment horizontal="center" wrapText="1"/>
      <protection locked="0"/>
    </xf>
    <xf numFmtId="0" fontId="58" fillId="12" borderId="11" xfId="0" applyFont="1" applyFill="1" applyBorder="1" applyAlignment="1" applyProtection="1">
      <alignment horizontal="center" wrapText="1"/>
      <protection locked="0"/>
    </xf>
    <xf numFmtId="0" fontId="58" fillId="12" borderId="18" xfId="0" applyFont="1" applyFill="1" applyBorder="1" applyAlignment="1" applyProtection="1">
      <alignment horizontal="center" wrapText="1"/>
      <protection locked="0"/>
    </xf>
    <xf numFmtId="164" fontId="7" fillId="16" borderId="0" xfId="32" applyFont="1" applyFill="1" applyAlignment="1" applyProtection="1">
      <alignment horizontal="center" wrapText="1"/>
      <protection hidden="1"/>
    </xf>
    <xf numFmtId="0" fontId="7" fillId="0" borderId="22" xfId="12" applyFont="1" applyBorder="1" applyAlignment="1" applyProtection="1">
      <alignment horizontal="center"/>
      <protection hidden="1"/>
    </xf>
    <xf numFmtId="0" fontId="7" fillId="0" borderId="21" xfId="12" applyFont="1" applyBorder="1" applyAlignment="1" applyProtection="1">
      <alignment horizontal="center"/>
      <protection hidden="1"/>
    </xf>
    <xf numFmtId="164" fontId="7" fillId="19" borderId="10" xfId="30" applyFont="1" applyFill="1" applyBorder="1" applyAlignment="1" applyProtection="1">
      <alignment horizontal="center" vertical="center"/>
      <protection hidden="1"/>
    </xf>
    <xf numFmtId="164" fontId="7" fillId="19" borderId="9" xfId="30" applyFont="1" applyFill="1" applyBorder="1" applyAlignment="1" applyProtection="1">
      <alignment horizontal="center" vertical="center"/>
      <protection hidden="1"/>
    </xf>
    <xf numFmtId="164" fontId="7" fillId="19" borderId="8" xfId="30" applyFont="1" applyFill="1" applyBorder="1" applyAlignment="1" applyProtection="1">
      <alignment horizontal="center" vertical="center"/>
      <protection hidden="1"/>
    </xf>
    <xf numFmtId="164" fontId="19" fillId="12" borderId="10" xfId="30" applyFont="1" applyFill="1" applyBorder="1" applyAlignment="1" applyProtection="1">
      <alignment horizontal="left"/>
      <protection locked="0"/>
    </xf>
    <xf numFmtId="164" fontId="19" fillId="12" borderId="9" xfId="30" applyFont="1" applyFill="1" applyBorder="1" applyAlignment="1" applyProtection="1">
      <alignment horizontal="left"/>
      <protection locked="0"/>
    </xf>
    <xf numFmtId="164" fontId="19" fillId="12" borderId="8" xfId="30" applyFont="1" applyFill="1" applyBorder="1" applyAlignment="1" applyProtection="1">
      <alignment horizontal="left"/>
      <protection locked="0"/>
    </xf>
    <xf numFmtId="0" fontId="7" fillId="0" borderId="13" xfId="12" applyFont="1" applyBorder="1" applyAlignment="1" applyProtection="1">
      <alignment horizontal="center"/>
      <protection hidden="1"/>
    </xf>
    <xf numFmtId="0" fontId="7" fillId="12" borderId="10" xfId="0" applyFont="1" applyFill="1" applyBorder="1" applyAlignment="1">
      <alignment horizontal="center"/>
    </xf>
    <xf numFmtId="0" fontId="7" fillId="12" borderId="8" xfId="0" applyFont="1" applyFill="1" applyBorder="1" applyAlignment="1">
      <alignment horizontal="center"/>
    </xf>
    <xf numFmtId="0" fontId="0" fillId="0" borderId="13" xfId="0" applyBorder="1" applyAlignment="1">
      <alignment horizontal="center" wrapText="1"/>
    </xf>
    <xf numFmtId="0" fontId="0" fillId="0" borderId="13" xfId="0" applyBorder="1" applyAlignment="1">
      <alignment horizontal="center"/>
    </xf>
    <xf numFmtId="0" fontId="78" fillId="20" borderId="0" xfId="15" applyFont="1" applyFill="1" applyAlignment="1">
      <alignment vertical="center"/>
    </xf>
    <xf numFmtId="0" fontId="23" fillId="8" borderId="10" xfId="0" applyFont="1" applyFill="1" applyBorder="1" applyAlignment="1">
      <alignment horizontal="center"/>
    </xf>
    <xf numFmtId="0" fontId="23" fillId="8" borderId="9" xfId="0" applyFont="1" applyFill="1" applyBorder="1" applyAlignment="1">
      <alignment horizontal="center"/>
    </xf>
    <xf numFmtId="0" fontId="23" fillId="8" borderId="8" xfId="0" applyFont="1" applyFill="1" applyBorder="1" applyAlignment="1">
      <alignment horizontal="center"/>
    </xf>
    <xf numFmtId="164" fontId="41" fillId="18" borderId="15" xfId="42" applyFont="1" applyFill="1" applyBorder="1" applyAlignment="1" applyProtection="1">
      <alignment horizontal="left"/>
      <protection hidden="1"/>
    </xf>
  </cellXfs>
  <cellStyles count="49">
    <cellStyle name="Cabeçalho 1" xfId="1" xr:uid="{00000000-0005-0000-0000-000000000000}"/>
    <cellStyle name="Cabeçalho 2" xfId="2" xr:uid="{00000000-0005-0000-0000-000001000000}"/>
    <cellStyle name="Cabeçalho 3" xfId="3" xr:uid="{00000000-0005-0000-0000-000002000000}"/>
    <cellStyle name="Cabeçalho 4" xfId="4" xr:uid="{00000000-0005-0000-0000-000003000000}"/>
    <cellStyle name="Célula Ligada" xfId="5" xr:uid="{00000000-0005-0000-0000-000004000000}"/>
    <cellStyle name="Correcto" xfId="6" xr:uid="{00000000-0005-0000-0000-000005000000}"/>
    <cellStyle name="Entrada" xfId="7" xr:uid="{00000000-0005-0000-0000-000006000000}"/>
    <cellStyle name="Euro" xfId="8" xr:uid="{00000000-0005-0000-0000-000007000000}"/>
    <cellStyle name="Euro 2" xfId="9" xr:uid="{00000000-0005-0000-0000-000008000000}"/>
    <cellStyle name="Hiperligação" xfId="10" builtinId="8"/>
    <cellStyle name="Incorrecto" xfId="11" xr:uid="{00000000-0005-0000-0000-00000A000000}"/>
    <cellStyle name="Normal" xfId="0" builtinId="0"/>
    <cellStyle name="Normal 2" xfId="12" xr:uid="{00000000-0005-0000-0000-00000C000000}"/>
    <cellStyle name="Normal_1 (2)" xfId="13" xr:uid="{00000000-0005-0000-0000-00000D000000}"/>
    <cellStyle name="Normal_16" xfId="14" xr:uid="{00000000-0005-0000-0000-00000E000000}"/>
    <cellStyle name="Normal_FE32_x" xfId="15" xr:uid="{00000000-0005-0000-0000-00000F000000}"/>
    <cellStyle name="Normal_FORMPG1" xfId="16" xr:uid="{00000000-0005-0000-0000-000010000000}"/>
    <cellStyle name="Normal_FORMPG2" xfId="17" xr:uid="{00000000-0005-0000-0000-000011000000}"/>
    <cellStyle name="Normal_FORMPG3" xfId="18" xr:uid="{00000000-0005-0000-0000-000012000000}"/>
    <cellStyle name="Normal_Formpg4" xfId="19" xr:uid="{00000000-0005-0000-0000-000013000000}"/>
    <cellStyle name="Normal_FORMPG5" xfId="20" xr:uid="{00000000-0005-0000-0000-000014000000}"/>
    <cellStyle name="Normal_Formpg6" xfId="21" xr:uid="{00000000-0005-0000-0000-000015000000}"/>
    <cellStyle name="Normal_Formpg7" xfId="22" xr:uid="{00000000-0005-0000-0000-000016000000}"/>
    <cellStyle name="Normal_propfinal1" xfId="23" xr:uid="{00000000-0005-0000-0000-000017000000}"/>
    <cellStyle name="Normal_QUADRO1" xfId="24" xr:uid="{00000000-0005-0000-0000-000018000000}"/>
    <cellStyle name="Normal_Quadro10" xfId="25" xr:uid="{00000000-0005-0000-0000-000019000000}"/>
    <cellStyle name="Normal_Quadro11" xfId="26" xr:uid="{00000000-0005-0000-0000-00001A000000}"/>
    <cellStyle name="Normal_QUADRO12" xfId="27" xr:uid="{00000000-0005-0000-0000-00001B000000}"/>
    <cellStyle name="Normal_Quadro13" xfId="28" xr:uid="{00000000-0005-0000-0000-00001C000000}"/>
    <cellStyle name="Normal_Quadro14" xfId="29" xr:uid="{00000000-0005-0000-0000-00001D000000}"/>
    <cellStyle name="Normal_Quadro15" xfId="30" xr:uid="{00000000-0005-0000-0000-00001E000000}"/>
    <cellStyle name="Normal_Quadro16" xfId="31" xr:uid="{00000000-0005-0000-0000-00001F000000}"/>
    <cellStyle name="Normal_QUADRO17" xfId="32" xr:uid="{00000000-0005-0000-0000-000020000000}"/>
    <cellStyle name="Normal_QUADRO18" xfId="33" xr:uid="{00000000-0005-0000-0000-000021000000}"/>
    <cellStyle name="Normal_QUADRO19" xfId="34" xr:uid="{00000000-0005-0000-0000-000022000000}"/>
    <cellStyle name="Normal_Quadro2" xfId="35" xr:uid="{00000000-0005-0000-0000-000023000000}"/>
    <cellStyle name="Normal_QUADRO26" xfId="36" xr:uid="{00000000-0005-0000-0000-000024000000}"/>
    <cellStyle name="Normal_Quadro3" xfId="37" xr:uid="{00000000-0005-0000-0000-000025000000}"/>
    <cellStyle name="Normal_QUADRO31" xfId="38" xr:uid="{00000000-0005-0000-0000-000026000000}"/>
    <cellStyle name="Normal_QUADRO31_IMP-InovacaoG-150" xfId="39" xr:uid="{00000000-0005-0000-0000-000027000000}"/>
    <cellStyle name="Normal_Quadro5" xfId="40" xr:uid="{00000000-0005-0000-0000-000028000000}"/>
    <cellStyle name="Normal_Quadro6" xfId="41" xr:uid="{00000000-0005-0000-0000-000029000000}"/>
    <cellStyle name="Normal_Quadro7" xfId="42" xr:uid="{00000000-0005-0000-0000-00002A000000}"/>
    <cellStyle name="Normal_QUADRO8" xfId="43" xr:uid="{00000000-0005-0000-0000-00002B000000}"/>
    <cellStyle name="Normal_Quadro9" xfId="44" xr:uid="{00000000-0005-0000-0000-00002C000000}"/>
    <cellStyle name="Nota" xfId="45" xr:uid="{00000000-0005-0000-0000-00002D000000}"/>
    <cellStyle name="Percentagem" xfId="46" builtinId="5"/>
    <cellStyle name="Texto de Aviso" xfId="47" xr:uid="{00000000-0005-0000-0000-00002F000000}"/>
    <cellStyle name="Total" xfId="48" builtinId="25" customBuiltin="1"/>
  </cellStyles>
  <dxfs count="3">
    <dxf>
      <fill>
        <patternFill>
          <bgColor indexed="43"/>
        </patternFill>
      </fill>
    </dxf>
    <dxf>
      <fill>
        <patternFill>
          <bgColor indexed="43"/>
        </patternFill>
      </fill>
    </dxf>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BDDEFF"/>
      <rgbColor rgb="00FFE4C1"/>
      <rgbColor rgb="00FFFFCC"/>
      <rgbColor rgb="00D1E8FF"/>
      <rgbColor rgb="00660066"/>
      <rgbColor rgb="00FF8080"/>
      <rgbColor rgb="000066CC"/>
      <rgbColor rgb="00CCCCFF"/>
      <rgbColor rgb="00FFEEDD"/>
      <rgbColor rgb="00F2F2F2"/>
      <rgbColor rgb="00DDDDDD"/>
      <rgbColor rgb="00FFFFE7"/>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ctrlProps/ctrlProp1.xml><?xml version="1.0" encoding="utf-8"?>
<formControlPr xmlns="http://schemas.microsoft.com/office/spreadsheetml/2009/9/main" objectType="CheckBox" fmlaLink="$AK$7" lockText="1"/>
</file>

<file path=xl/ctrlProps/ctrlProp10.xml><?xml version="1.0" encoding="utf-8"?>
<formControlPr xmlns="http://schemas.microsoft.com/office/spreadsheetml/2009/9/main" objectType="CheckBox" fmlaLink="$AK$15" lockText="1"/>
</file>

<file path=xl/ctrlProps/ctrlProp2.xml><?xml version="1.0" encoding="utf-8"?>
<formControlPr xmlns="http://schemas.microsoft.com/office/spreadsheetml/2009/9/main" objectType="CheckBox" fmlaLink="$AK$20" lockText="1"/>
</file>

<file path=xl/ctrlProps/ctrlProp3.xml><?xml version="1.0" encoding="utf-8"?>
<formControlPr xmlns="http://schemas.microsoft.com/office/spreadsheetml/2009/9/main" objectType="CheckBox" fmlaLink="$AK$23" lockText="1"/>
</file>

<file path=xl/ctrlProps/ctrlProp4.xml><?xml version="1.0" encoding="utf-8"?>
<formControlPr xmlns="http://schemas.microsoft.com/office/spreadsheetml/2009/9/main" objectType="CheckBox" fmlaLink="$AK$25" lockText="1"/>
</file>

<file path=xl/ctrlProps/ctrlProp5.xml><?xml version="1.0" encoding="utf-8"?>
<formControlPr xmlns="http://schemas.microsoft.com/office/spreadsheetml/2009/9/main" objectType="CheckBox" fmlaLink="$AK$28" lockText="1"/>
</file>

<file path=xl/ctrlProps/ctrlProp6.xml><?xml version="1.0" encoding="utf-8"?>
<formControlPr xmlns="http://schemas.microsoft.com/office/spreadsheetml/2009/9/main" objectType="CheckBox" fmlaLink="$AK$31" lockText="1"/>
</file>

<file path=xl/ctrlProps/ctrlProp7.xml><?xml version="1.0" encoding="utf-8"?>
<formControlPr xmlns="http://schemas.microsoft.com/office/spreadsheetml/2009/9/main" objectType="CheckBox" fmlaLink="$AK$34" lockText="1"/>
</file>

<file path=xl/ctrlProps/ctrlProp8.xml><?xml version="1.0" encoding="utf-8"?>
<formControlPr xmlns="http://schemas.microsoft.com/office/spreadsheetml/2009/9/main" objectType="CheckBox" fmlaLink="$AK$39" lockText="1"/>
</file>

<file path=xl/ctrlProps/ctrlProp9.xml><?xml version="1.0" encoding="utf-8"?>
<formControlPr xmlns="http://schemas.microsoft.com/office/spreadsheetml/2009/9/main" objectType="CheckBox" fmlaLink="$AK$18"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47625</xdr:rowOff>
    </xdr:from>
    <xdr:to>
      <xdr:col>3</xdr:col>
      <xdr:colOff>590550</xdr:colOff>
      <xdr:row>4</xdr:row>
      <xdr:rowOff>57150</xdr:rowOff>
    </xdr:to>
    <xdr:pic>
      <xdr:nvPicPr>
        <xdr:cNvPr id="52324" name="Picture 1" descr="Autoridade Tributária e Aduaneira">
          <a:extLst>
            <a:ext uri="{FF2B5EF4-FFF2-40B4-BE49-F238E27FC236}">
              <a16:creationId xmlns:a16="http://schemas.microsoft.com/office/drawing/2014/main" id="{00000000-0008-0000-0100-000064CC0000}"/>
            </a:ext>
          </a:extLst>
        </xdr:cNvP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9050" y="47625"/>
          <a:ext cx="24003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390525</xdr:colOff>
      <xdr:row>9</xdr:row>
      <xdr:rowOff>152400</xdr:rowOff>
    </xdr:from>
    <xdr:to>
      <xdr:col>6</xdr:col>
      <xdr:colOff>495300</xdr:colOff>
      <xdr:row>15</xdr:row>
      <xdr:rowOff>142875</xdr:rowOff>
    </xdr:to>
    <xdr:pic>
      <xdr:nvPicPr>
        <xdr:cNvPr id="52325" name="Imagem 4">
          <a:extLst>
            <a:ext uri="{FF2B5EF4-FFF2-40B4-BE49-F238E27FC236}">
              <a16:creationId xmlns:a16="http://schemas.microsoft.com/office/drawing/2014/main" id="{00000000-0008-0000-0100-000065C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0125" y="1609725"/>
          <a:ext cx="31527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276225</xdr:colOff>
      <xdr:row>5</xdr:row>
      <xdr:rowOff>142875</xdr:rowOff>
    </xdr:from>
    <xdr:to>
      <xdr:col>7</xdr:col>
      <xdr:colOff>314325</xdr:colOff>
      <xdr:row>50</xdr:row>
      <xdr:rowOff>28575</xdr:rowOff>
    </xdr:to>
    <xdr:sp macro="" textlink="">
      <xdr:nvSpPr>
        <xdr:cNvPr id="21505" name="Text Box 1">
          <a:extLst>
            <a:ext uri="{FF2B5EF4-FFF2-40B4-BE49-F238E27FC236}">
              <a16:creationId xmlns:a16="http://schemas.microsoft.com/office/drawing/2014/main" id="{00000000-0008-0000-2C00-000001540000}"/>
            </a:ext>
          </a:extLst>
        </xdr:cNvPr>
        <xdr:cNvSpPr txBox="1">
          <a:spLocks noChangeArrowheads="1"/>
        </xdr:cNvSpPr>
      </xdr:nvSpPr>
      <xdr:spPr bwMode="auto">
        <a:xfrm>
          <a:off x="276225" y="952500"/>
          <a:ext cx="4933950" cy="7677150"/>
        </a:xfrm>
        <a:prstGeom prst="rect">
          <a:avLst/>
        </a:prstGeom>
        <a:noFill/>
        <a:ln w="9525">
          <a:noFill/>
          <a:miter lim="800000"/>
          <a:headEnd/>
          <a:tailEnd/>
        </a:ln>
      </xdr:spPr>
      <xdr:txBody>
        <a:bodyPr vertOverflow="clip" wrap="square" lIns="27432" tIns="22860" rIns="27432" bIns="0" anchor="t" upright="1"/>
        <a:lstStyle/>
        <a:p>
          <a:pPr algn="just" rtl="0">
            <a:lnSpc>
              <a:spcPts val="1100"/>
            </a:lnSpc>
            <a:defRPr sz="1000"/>
          </a:pPr>
          <a:endParaRPr lang="en-US" sz="1000" b="0" i="0" u="none" strike="noStrike" baseline="0">
            <a:solidFill>
              <a:srgbClr val="000000"/>
            </a:solidFill>
            <a:latin typeface="Arial"/>
            <a:cs typeface="Arial"/>
          </a:endParaRPr>
        </a:p>
        <a:p>
          <a:pPr algn="just" rtl="0">
            <a:lnSpc>
              <a:spcPts val="1100"/>
            </a:lnSpc>
            <a:defRPr sz="1000"/>
          </a:pPr>
          <a:r>
            <a:rPr lang="en-US" sz="1000" b="0" i="0" u="none" strike="noStrike" baseline="0">
              <a:solidFill>
                <a:srgbClr val="000000"/>
              </a:solidFill>
              <a:latin typeface="Arial"/>
              <a:cs typeface="Arial"/>
            </a:rPr>
            <a:t>EXMO. SENHOR</a:t>
          </a:r>
        </a:p>
        <a:p>
          <a:pPr algn="just" rtl="0">
            <a:lnSpc>
              <a:spcPts val="1100"/>
            </a:lnSpc>
            <a:defRPr sz="1000"/>
          </a:pPr>
          <a:r>
            <a:rPr lang="en-US" sz="1000" b="0" i="0" u="none" strike="noStrike" baseline="0">
              <a:solidFill>
                <a:srgbClr val="000000"/>
              </a:solidFill>
              <a:latin typeface="Arial"/>
              <a:cs typeface="Arial"/>
            </a:rPr>
            <a:t>PRESIDENTE DA CÂMARA MUNICIPAL DE …….</a:t>
          </a:r>
        </a:p>
        <a:p>
          <a:pPr algn="just" rtl="0">
            <a:lnSpc>
              <a:spcPts val="1100"/>
            </a:lnSpc>
            <a:defRPr sz="1000"/>
          </a:pPr>
          <a:endParaRPr lang="en-US" sz="1000" b="0" i="0" u="none" strike="noStrike" baseline="0">
            <a:solidFill>
              <a:srgbClr val="000000"/>
            </a:solidFill>
            <a:latin typeface="Arial"/>
            <a:cs typeface="Arial"/>
          </a:endParaRPr>
        </a:p>
        <a:p>
          <a:pPr algn="just" rtl="0">
            <a:lnSpc>
              <a:spcPts val="1100"/>
            </a:lnSpc>
            <a:defRPr sz="1000"/>
          </a:pPr>
          <a:endParaRPr lang="en-US" sz="1000" b="0" i="0" u="none" strike="noStrike" baseline="0">
            <a:solidFill>
              <a:srgbClr val="000000"/>
            </a:solidFill>
            <a:latin typeface="Arial"/>
            <a:cs typeface="Arial"/>
          </a:endParaRPr>
        </a:p>
        <a:p>
          <a:pPr marL="0" marR="0" lvl="0" indent="0" algn="just" defTabSz="914400" rtl="0" eaLnBrk="1" fontAlgn="auto" latinLnBrk="0" hangingPunct="1">
            <a:lnSpc>
              <a:spcPts val="1100"/>
            </a:lnSpc>
            <a:spcBef>
              <a:spcPts val="0"/>
            </a:spcBef>
            <a:spcAft>
              <a:spcPts val="0"/>
            </a:spcAft>
            <a:buClrTx/>
            <a:buSzTx/>
            <a:buFontTx/>
            <a:buNone/>
            <a:tabLst/>
            <a:defRPr sz="1000"/>
          </a:pPr>
          <a:r>
            <a:rPr lang="en-US" sz="1000" b="0" i="0" u="none" strike="noStrike" baseline="0">
              <a:solidFill>
                <a:srgbClr val="000000"/>
              </a:solidFill>
              <a:latin typeface="Arial"/>
              <a:cs typeface="Arial"/>
            </a:rPr>
            <a:t>A empresa……, com sede em/na….., com um Capital Social de….., pessoa coletiva nº……, vem por este meio requerer a emissão pela Câmara Municipal de….., de uma declaração de aceitação dos Benefícios previstos no Código Fiscal do Investimento </a:t>
          </a:r>
          <a:r>
            <a:rPr lang="en-US" sz="1000" b="0" i="0" u="none" strike="noStrike" baseline="0">
              <a:solidFill>
                <a:schemeClr val="tx1"/>
              </a:solidFill>
              <a:latin typeface="Arial"/>
              <a:cs typeface="Arial"/>
            </a:rPr>
            <a:t>anexo ao Decreto-Lei n.º 162/2014, de 31 de Outubro (alíneas b) e/ou c) </a:t>
          </a:r>
          <a:r>
            <a:rPr lang="en-US" sz="1000" b="0" i="0" u="none" strike="noStrike" baseline="0">
              <a:solidFill>
                <a:schemeClr val="tx1"/>
              </a:solidFill>
              <a:latin typeface="Arial"/>
              <a:ea typeface="+mn-ea"/>
              <a:cs typeface="Arial"/>
            </a:rPr>
            <a:t>do n.º1  do artº 8º), adaptado pelo Decreto Legislativo Regional n.º 24/2016/M, de 28 de Junho, </a:t>
          </a:r>
          <a:r>
            <a:rPr lang="pt-PT" sz="1000" b="0" i="0" u="none" strike="noStrike" baseline="0">
              <a:solidFill>
                <a:schemeClr val="tx1"/>
              </a:solidFill>
              <a:latin typeface="Arial"/>
              <a:ea typeface="+mn-ea"/>
              <a:cs typeface="Arial"/>
            </a:rPr>
            <a:t>alterado pelo Decreto Legislativo Regional n.º 26/2018/M de 31 de dezembro e pelo Decreto Legislativo Regional n.º 6/2013/M de 16 de janeiro.</a:t>
          </a:r>
          <a:endParaRPr lang="en-US" sz="1000" b="0" i="0" u="none" strike="noStrike" baseline="0">
            <a:solidFill>
              <a:schemeClr val="tx1"/>
            </a:solidFill>
            <a:latin typeface="Arial"/>
            <a:cs typeface="Arial"/>
          </a:endParaRPr>
        </a:p>
        <a:p>
          <a:pPr algn="just" rtl="0">
            <a:lnSpc>
              <a:spcPts val="1100"/>
            </a:lnSpc>
            <a:defRPr sz="1000"/>
          </a:pP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A requerente pretende desenvolver no Concelho de ...... o seguinte projeto que se passa a identificar sumariamente: </a:t>
          </a:r>
        </a:p>
        <a:p>
          <a:pPr algn="just" rtl="0">
            <a:defRPr sz="1000"/>
          </a:pP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A) O projeto de Investimento surge na sequência da estratégia global definida pela empresa.....(investimento de raiz, de expansão, tipo de atividade). </a:t>
          </a:r>
        </a:p>
        <a:p>
          <a:pPr algn="just" rtl="0">
            <a:defRPr sz="1000"/>
          </a:pP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B) A escolha de Portugal tem por objetivo......(vantagens encontradas na instalação do projeto no N/ país). </a:t>
          </a:r>
        </a:p>
        <a:p>
          <a:pPr algn="just" rtl="0">
            <a:defRPr sz="1000"/>
          </a:pP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C) Neste âmbito, o investimento prevê a criação de....(unidades industriais...) destinadas ao fabrico de ........, o qual ocorrerá temporalmente entre ............. e ..............</a:t>
          </a:r>
        </a:p>
        <a:p>
          <a:pPr algn="just" rtl="0">
            <a:defRPr sz="1000"/>
          </a:pP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Durante o (mês...) do ano....a Requerente adquiriu/adquirirá um terreno, sito igualmente no Concelho de ......no qual será contruído(a).....</a:t>
          </a:r>
        </a:p>
        <a:p>
          <a:pPr algn="just" rtl="0">
            <a:defRPr sz="1000"/>
          </a:pP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Durante o (mês...) do ano... a Requerente irá adquirir/construir/adquiriu um edifício (Edifício XX) localizado no Concelho de .....o qual irá ser utilizado para.......</a:t>
          </a:r>
        </a:p>
        <a:p>
          <a:pPr algn="just" rtl="0">
            <a:defRPr sz="1000"/>
          </a:pP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O valor total do investimento é de aproximadamente ...(xxxxxx) prevendo-se a criação, até xx de (Jan/Dez) de 20yy de (xxx) postos de trabalho. </a:t>
          </a:r>
        </a:p>
        <a:p>
          <a:pPr algn="just" rtl="0">
            <a:defRPr sz="1000"/>
          </a:pP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Mais se requere que seja especificado se será concedida isenção do Imposto Municipal sobre Imóveis e/ou do Imposto Municipal sobre Transmissões onerosas de imóveis ou redução desse(s) imposto(s) e nesse caso qual a percentagem dessa(s) redução(ões).</a:t>
          </a:r>
        </a:p>
        <a:p>
          <a:pPr algn="just" rtl="0">
            <a:defRPr sz="1000"/>
          </a:pP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....(Funchal)..., (xx) de (Jan/Dez) de 202y</a:t>
          </a:r>
        </a:p>
        <a:p>
          <a:pPr algn="just" rtl="0">
            <a:defRPr sz="1000"/>
          </a:pPr>
          <a:endParaRPr lang="en-US" sz="1000" b="0" i="0" u="none" strike="noStrike" baseline="0">
            <a:solidFill>
              <a:srgbClr val="000000"/>
            </a:solidFill>
            <a:latin typeface="Arial"/>
            <a:cs typeface="Arial"/>
          </a:endParaRPr>
        </a:p>
        <a:p>
          <a:pPr algn="just" rtl="0">
            <a:defRPr sz="1000"/>
          </a:pPr>
          <a:endParaRPr lang="en-US" sz="1000" b="0" i="0" u="none" strike="noStrike" baseline="0">
            <a:solidFill>
              <a:srgbClr val="000000"/>
            </a:solidFill>
            <a:latin typeface="Arial"/>
            <a:cs typeface="Arial"/>
          </a:endParaRPr>
        </a:p>
        <a:p>
          <a:pPr algn="just" rtl="0">
            <a:defRPr sz="1000"/>
          </a:pPr>
          <a:endParaRPr lang="en-US" sz="1000" b="0" i="0" u="none" strike="noStrike" baseline="0">
            <a:solidFill>
              <a:srgbClr val="000000"/>
            </a:solidFill>
            <a:latin typeface="Arial"/>
            <a:cs typeface="Arial"/>
          </a:endParaRPr>
        </a:p>
        <a:p>
          <a:pPr algn="just" rtl="0">
            <a:defRPr sz="1000"/>
          </a:pPr>
          <a:endParaRPr lang="en-US" sz="1000" b="0" i="0" u="none" strike="noStrike" baseline="0">
            <a:solidFill>
              <a:srgbClr val="000000"/>
            </a:solidFill>
            <a:latin typeface="Arial"/>
            <a:cs typeface="Arial"/>
          </a:endParaRPr>
        </a:p>
        <a:p>
          <a:pPr algn="just" rtl="0">
            <a:defRPr sz="1000"/>
          </a:pPr>
          <a:r>
            <a:rPr lang="en-US" sz="1000" b="0" i="0" u="none" strike="noStrike" baseline="0">
              <a:solidFill>
                <a:srgbClr val="000000"/>
              </a:solidFill>
              <a:latin typeface="Arial"/>
              <a:cs typeface="Arial"/>
            </a:rPr>
            <a:t>A GERÊNCIA</a:t>
          </a:r>
        </a:p>
        <a:p>
          <a:pPr algn="just" rtl="0">
            <a:defRPr sz="1000"/>
          </a:pPr>
          <a:endParaRPr lang="en-US" sz="1000" b="0" i="0" u="none" strike="noStrike" baseline="0">
            <a:solidFill>
              <a:srgbClr val="000000"/>
            </a:solidFill>
            <a:latin typeface="Arial"/>
            <a:cs typeface="Arial"/>
          </a:endParaRPr>
        </a:p>
        <a:p>
          <a:pPr algn="just" rtl="0">
            <a:defRPr sz="1000"/>
          </a:pPr>
          <a:endParaRPr lang="en-US" sz="1000" b="0" i="0" u="none" strike="noStrike" baseline="0">
            <a:solidFill>
              <a:srgbClr val="000000"/>
            </a:solidFill>
            <a:latin typeface="Arial"/>
            <a:cs typeface="Arial"/>
          </a:endParaRPr>
        </a:p>
        <a:p>
          <a:pPr algn="just"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304800</xdr:colOff>
      <xdr:row>0</xdr:row>
      <xdr:rowOff>142875</xdr:rowOff>
    </xdr:from>
    <xdr:to>
      <xdr:col>7</xdr:col>
      <xdr:colOff>495300</xdr:colOff>
      <xdr:row>5</xdr:row>
      <xdr:rowOff>161925</xdr:rowOff>
    </xdr:to>
    <xdr:sp macro="" textlink="">
      <xdr:nvSpPr>
        <xdr:cNvPr id="21506" name="Text Box 2">
          <a:extLst>
            <a:ext uri="{FF2B5EF4-FFF2-40B4-BE49-F238E27FC236}">
              <a16:creationId xmlns:a16="http://schemas.microsoft.com/office/drawing/2014/main" id="{00000000-0008-0000-2C00-000002540000}"/>
            </a:ext>
          </a:extLst>
        </xdr:cNvPr>
        <xdr:cNvSpPr txBox="1">
          <a:spLocks noChangeArrowheads="1"/>
        </xdr:cNvSpPr>
      </xdr:nvSpPr>
      <xdr:spPr bwMode="auto">
        <a:xfrm>
          <a:off x="304800" y="142875"/>
          <a:ext cx="5086350" cy="828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pt-PT" sz="1000" b="0" i="0" u="none" strike="noStrike" baseline="0">
              <a:solidFill>
                <a:schemeClr val="tx1"/>
              </a:solidFill>
              <a:latin typeface="Arial"/>
              <a:cs typeface="Arial"/>
            </a:rPr>
            <a:t>* Modelo Exemplificativo </a:t>
          </a:r>
          <a:r>
            <a:rPr lang="pt-PT" sz="1000" b="0" i="0" u="none" strike="noStrike" baseline="0">
              <a:solidFill>
                <a:schemeClr val="tx1"/>
              </a:solidFill>
              <a:latin typeface="Arial"/>
              <a:ea typeface="+mn-ea"/>
              <a:cs typeface="Arial"/>
            </a:rPr>
            <a:t>de Carta de Requisição de Declaração de Aceitação dos Benefícios em Sede de IMI (Imposto Municipal sobre Imóveis) e/ou de (IMT) Imposto Municipal Sobre a Transmissão Onerosa de Bens Imóveis a enviar pela empresa promotora, de acordo com o art. 6 do Anexo do Código Fiscal do Investimento anexo ao DL 162/2014 </a:t>
          </a:r>
          <a:r>
            <a:rPr lang="en-US" sz="1000" b="0" i="0" u="none" strike="noStrike" baseline="0">
              <a:solidFill>
                <a:schemeClr val="tx1"/>
              </a:solidFill>
              <a:latin typeface="Arial"/>
              <a:ea typeface="+mn-ea"/>
              <a:cs typeface="Arial"/>
            </a:rPr>
            <a:t>adaptado pelo DLR n.º 24/2016/M, </a:t>
          </a:r>
          <a:r>
            <a:rPr lang="pt-PT" sz="1000" b="0" i="0" u="none" strike="noStrike" baseline="0">
              <a:solidFill>
                <a:schemeClr val="tx1"/>
              </a:solidFill>
              <a:latin typeface="Arial"/>
              <a:ea typeface="+mn-ea"/>
              <a:cs typeface="Arial"/>
            </a:rPr>
            <a:t>alterado pelo DLR n.º 26/2018/M de e pelo DLR n.º 6/2013/M.</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19050</xdr:colOff>
      <xdr:row>3</xdr:row>
      <xdr:rowOff>95250</xdr:rowOff>
    </xdr:from>
    <xdr:to>
      <xdr:col>9</xdr:col>
      <xdr:colOff>571500</xdr:colOff>
      <xdr:row>8</xdr:row>
      <xdr:rowOff>19050</xdr:rowOff>
    </xdr:to>
    <xdr:sp macro="" textlink="">
      <xdr:nvSpPr>
        <xdr:cNvPr id="29697" name="Text Box 1">
          <a:extLst>
            <a:ext uri="{FF2B5EF4-FFF2-40B4-BE49-F238E27FC236}">
              <a16:creationId xmlns:a16="http://schemas.microsoft.com/office/drawing/2014/main" id="{00000000-0008-0000-2D00-000001740000}"/>
            </a:ext>
          </a:extLst>
        </xdr:cNvPr>
        <xdr:cNvSpPr txBox="1">
          <a:spLocks noChangeArrowheads="1"/>
        </xdr:cNvSpPr>
      </xdr:nvSpPr>
      <xdr:spPr bwMode="auto">
        <a:xfrm>
          <a:off x="104775" y="762000"/>
          <a:ext cx="7839075" cy="828675"/>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1100" b="0" i="0" u="none" strike="noStrike" baseline="0">
              <a:solidFill>
                <a:srgbClr val="000000"/>
              </a:solidFill>
              <a:latin typeface="Arial"/>
              <a:cs typeface="Arial"/>
            </a:rPr>
            <a:t>A empresa…...pessoa colectiva com o NIPC……, sediada em…...e matriculada na Conservatória do Registo Comercial de……sob o Nº ….., representada por…..na qualidade de ….(procurador)…, promotora do projecto de investimento candidato ao sistema de Benefícios Fiscais, previstos no Código Fiscal do Investimento anexo ao Decreto-Lei n.º 162/2014, de 31 de Outubro, vem por meio desta declarar que: </a:t>
          </a:r>
        </a:p>
      </xdr:txBody>
    </xdr:sp>
    <xdr:clientData/>
  </xdr:twoCellAnchor>
  <xdr:twoCellAnchor>
    <xdr:from>
      <xdr:col>1</xdr:col>
      <xdr:colOff>57150</xdr:colOff>
      <xdr:row>72</xdr:row>
      <xdr:rowOff>28575</xdr:rowOff>
    </xdr:from>
    <xdr:to>
      <xdr:col>9</xdr:col>
      <xdr:colOff>447675</xdr:colOff>
      <xdr:row>74</xdr:row>
      <xdr:rowOff>161925</xdr:rowOff>
    </xdr:to>
    <xdr:sp macro="" textlink="">
      <xdr:nvSpPr>
        <xdr:cNvPr id="29698" name="Text Box 2">
          <a:extLst>
            <a:ext uri="{FF2B5EF4-FFF2-40B4-BE49-F238E27FC236}">
              <a16:creationId xmlns:a16="http://schemas.microsoft.com/office/drawing/2014/main" id="{00000000-0008-0000-2D00-000002740000}"/>
            </a:ext>
          </a:extLst>
        </xdr:cNvPr>
        <xdr:cNvSpPr txBox="1">
          <a:spLocks noChangeArrowheads="1"/>
        </xdr:cNvSpPr>
      </xdr:nvSpPr>
      <xdr:spPr bwMode="auto">
        <a:xfrm>
          <a:off x="142875" y="12534900"/>
          <a:ext cx="7677150" cy="495300"/>
        </a:xfrm>
        <a:prstGeom prst="rect">
          <a:avLst/>
        </a:prstGeom>
        <a:noFill/>
        <a:ln w="9525">
          <a:noFill/>
          <a:miter lim="800000"/>
          <a:headEnd/>
          <a:tailEnd/>
        </a:ln>
        <a:effectLst>
          <a:outerShdw dist="35921" dir="2700000" algn="ctr" rotWithShape="0">
            <a:srgbClr val="808080"/>
          </a:outerShdw>
        </a:effectLst>
      </xdr:spPr>
      <xdr:txBody>
        <a:bodyPr vertOverflow="clip" wrap="square" lIns="27432" tIns="22860" rIns="27432" bIns="0" anchor="t" upright="1"/>
        <a:lstStyle/>
        <a:p>
          <a:pPr algn="just" rtl="0">
            <a:defRPr sz="1000"/>
          </a:pPr>
          <a:r>
            <a:rPr lang="pt-PT" sz="900" b="1" i="0" u="none" strike="noStrike" baseline="0">
              <a:solidFill>
                <a:srgbClr val="000000"/>
              </a:solidFill>
              <a:latin typeface="Arial"/>
              <a:cs typeface="Arial"/>
            </a:rPr>
            <a:t>Os promotores, abaixo assinados, solicitam a concessão dos benefícios fiscais referidos neste Formulário, a que se candidatam, e declaram ser verdadeiras todas as informações constantes do presente formulário de candidatura.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19049</xdr:colOff>
      <xdr:row>3</xdr:row>
      <xdr:rowOff>95249</xdr:rowOff>
    </xdr:from>
    <xdr:to>
      <xdr:col>9</xdr:col>
      <xdr:colOff>733424</xdr:colOff>
      <xdr:row>8</xdr:row>
      <xdr:rowOff>19049</xdr:rowOff>
    </xdr:to>
    <xdr:sp macro="" textlink="">
      <xdr:nvSpPr>
        <xdr:cNvPr id="40961" name="Text Box 1">
          <a:extLst>
            <a:ext uri="{FF2B5EF4-FFF2-40B4-BE49-F238E27FC236}">
              <a16:creationId xmlns:a16="http://schemas.microsoft.com/office/drawing/2014/main" id="{00000000-0008-0000-2E00-000001A00000}"/>
            </a:ext>
          </a:extLst>
        </xdr:cNvPr>
        <xdr:cNvSpPr txBox="1">
          <a:spLocks noChangeArrowheads="1"/>
        </xdr:cNvSpPr>
      </xdr:nvSpPr>
      <xdr:spPr bwMode="auto">
        <a:xfrm>
          <a:off x="104774" y="533399"/>
          <a:ext cx="8963025" cy="828675"/>
        </a:xfrm>
        <a:prstGeom prst="rect">
          <a:avLst/>
        </a:prstGeom>
        <a:noFill/>
        <a:ln w="9525">
          <a:noFill/>
          <a:miter lim="800000"/>
          <a:headEnd/>
          <a:tailEnd/>
        </a:ln>
      </xdr:spPr>
      <xdr:txBody>
        <a:bodyPr vertOverflow="clip" wrap="square" lIns="27432" tIns="22860" rIns="27432"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r>
            <a:rPr lang="pt-PT" sz="1100" b="0" i="0" u="none" strike="noStrike" baseline="0">
              <a:solidFill>
                <a:srgbClr val="000000"/>
              </a:solidFill>
              <a:latin typeface="Arial"/>
              <a:cs typeface="Arial"/>
            </a:rPr>
            <a:t>A empresa…...pessoa colectiva com o NIPC……, sediada em…...e matriculada na Conservatória do Registo Comercial de……sob o Nº ….., representada por…..na qualidade de ….(</a:t>
          </a:r>
          <a:r>
            <a:rPr lang="pt-PT" sz="1100" b="0" i="0" u="none" strike="noStrike" baseline="0">
              <a:solidFill>
                <a:srgbClr val="000000"/>
              </a:solidFill>
              <a:latin typeface="Arial"/>
              <a:ea typeface="+mn-ea"/>
              <a:cs typeface="Arial"/>
            </a:rPr>
            <a:t>procurador)…, promotora do projecto de investimento candidato ao sistema de Benefícios Fiscais, previstos no Código Fiscal do Investimento anexo ao Decreto-Lei n.º 162/2014, de 31 de Outubro, </a:t>
          </a:r>
          <a:r>
            <a:rPr lang="en-US" sz="1100" b="0" i="0" u="none" strike="noStrike" baseline="0">
              <a:solidFill>
                <a:srgbClr val="000000"/>
              </a:solidFill>
              <a:latin typeface="Arial"/>
              <a:ea typeface="+mn-ea"/>
              <a:cs typeface="Arial"/>
            </a:rPr>
            <a:t>adaptado pelo DLR n.º 24/2016/M, de 28 de Junho </a:t>
          </a:r>
          <a:r>
            <a:rPr lang="pt-PT" sz="1100" b="0" i="0" u="none" strike="noStrike" baseline="0">
              <a:solidFill>
                <a:srgbClr val="000000"/>
              </a:solidFill>
              <a:latin typeface="Arial"/>
              <a:ea typeface="+mn-ea"/>
              <a:cs typeface="Arial"/>
            </a:rPr>
            <a:t>alterado pelo </a:t>
          </a:r>
          <a:r>
            <a:rPr lang="en-US" sz="1100" b="0" i="0" u="none" strike="noStrike" baseline="0">
              <a:solidFill>
                <a:srgbClr val="000000"/>
              </a:solidFill>
              <a:latin typeface="Arial"/>
              <a:ea typeface="+mn-ea"/>
              <a:cs typeface="Arial"/>
            </a:rPr>
            <a:t>DLR n.º 26/2018/M </a:t>
          </a:r>
          <a:r>
            <a:rPr lang="pt-PT" sz="1100" b="0" i="0" u="none" strike="noStrike" baseline="0">
              <a:solidFill>
                <a:srgbClr val="000000"/>
              </a:solidFill>
              <a:latin typeface="Arial"/>
              <a:ea typeface="+mn-ea"/>
              <a:cs typeface="Arial"/>
            </a:rPr>
            <a:t>de 31 de dezembro e pelo </a:t>
          </a:r>
          <a:r>
            <a:rPr lang="en-US" sz="1100" b="0" i="0" u="none" strike="noStrike" baseline="0">
              <a:solidFill>
                <a:srgbClr val="000000"/>
              </a:solidFill>
              <a:latin typeface="Arial"/>
              <a:ea typeface="+mn-ea"/>
              <a:cs typeface="Arial"/>
            </a:rPr>
            <a:t>DLR n.º 6/2023/M </a:t>
          </a:r>
          <a:r>
            <a:rPr lang="pt-PT" sz="1100" b="0" i="0" u="none" strike="noStrike" baseline="0">
              <a:solidFill>
                <a:srgbClr val="000000"/>
              </a:solidFill>
              <a:latin typeface="Arial"/>
              <a:ea typeface="+mn-ea"/>
              <a:cs typeface="Arial"/>
            </a:rPr>
            <a:t>de 16 de janeiro vem por meio desta declarar que: </a:t>
          </a:r>
        </a:p>
      </xdr:txBody>
    </xdr:sp>
    <xdr:clientData/>
  </xdr:twoCellAnchor>
  <xdr:twoCellAnchor>
    <xdr:from>
      <xdr:col>1</xdr:col>
      <xdr:colOff>57150</xdr:colOff>
      <xdr:row>55</xdr:row>
      <xdr:rowOff>28575</xdr:rowOff>
    </xdr:from>
    <xdr:to>
      <xdr:col>9</xdr:col>
      <xdr:colOff>447675</xdr:colOff>
      <xdr:row>57</xdr:row>
      <xdr:rowOff>161925</xdr:rowOff>
    </xdr:to>
    <xdr:sp macro="" textlink="">
      <xdr:nvSpPr>
        <xdr:cNvPr id="40962" name="Text Box 2">
          <a:extLst>
            <a:ext uri="{FF2B5EF4-FFF2-40B4-BE49-F238E27FC236}">
              <a16:creationId xmlns:a16="http://schemas.microsoft.com/office/drawing/2014/main" id="{00000000-0008-0000-2E00-000002A00000}"/>
            </a:ext>
          </a:extLst>
        </xdr:cNvPr>
        <xdr:cNvSpPr txBox="1">
          <a:spLocks noChangeArrowheads="1"/>
        </xdr:cNvSpPr>
      </xdr:nvSpPr>
      <xdr:spPr bwMode="auto">
        <a:xfrm>
          <a:off x="142875" y="13420725"/>
          <a:ext cx="8639175" cy="495300"/>
        </a:xfrm>
        <a:prstGeom prst="rect">
          <a:avLst/>
        </a:prstGeom>
        <a:solidFill>
          <a:schemeClr val="bg1"/>
        </a:solidFill>
        <a:ln w="9525">
          <a:noFill/>
          <a:miter lim="800000"/>
          <a:headEnd/>
          <a:tailEnd/>
        </a:ln>
        <a:effectLst>
          <a:outerShdw dist="35921" dir="2700000" algn="ctr" rotWithShape="0">
            <a:srgbClr val="808080"/>
          </a:outerShdw>
        </a:effectLst>
      </xdr:spPr>
      <xdr:txBody>
        <a:bodyPr vertOverflow="clip" wrap="square" lIns="27432" tIns="22860" rIns="27432" bIns="0" anchor="t" upright="1"/>
        <a:lstStyle/>
        <a:p>
          <a:pPr algn="just" rtl="0">
            <a:defRPr sz="1000"/>
          </a:pPr>
          <a:r>
            <a:rPr lang="en-US" sz="900" b="1" i="0" u="none" strike="noStrike" baseline="0">
              <a:solidFill>
                <a:srgbClr val="000000"/>
              </a:solidFill>
              <a:latin typeface="Arial"/>
              <a:cs typeface="Arial"/>
            </a:rPr>
            <a:t>Os promotores, abaixo assinados, solicitam a concessão dos benefícios fiscais referidos neste Formulário, a que se candidatam, e declaram ser verdadeiras todas as informações constantes do presente formulário de candidatura, incluindo a veracidade dos pressupostos utilizados na definição do projecto de investimento apresentado. </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0</xdr:row>
      <xdr:rowOff>47625</xdr:rowOff>
    </xdr:from>
    <xdr:to>
      <xdr:col>4</xdr:col>
      <xdr:colOff>514350</xdr:colOff>
      <xdr:row>5</xdr:row>
      <xdr:rowOff>38100</xdr:rowOff>
    </xdr:to>
    <xdr:pic>
      <xdr:nvPicPr>
        <xdr:cNvPr id="55359" name="Picture 1" descr="Autoridade Tributária e Aduaneira">
          <a:extLst>
            <a:ext uri="{FF2B5EF4-FFF2-40B4-BE49-F238E27FC236}">
              <a16:creationId xmlns:a16="http://schemas.microsoft.com/office/drawing/2014/main" id="{00000000-0008-0000-2F00-00003FD80000}"/>
            </a:ext>
          </a:extLst>
        </xdr:cNvP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9050" y="47625"/>
          <a:ext cx="29337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390525</xdr:colOff>
      <xdr:row>9</xdr:row>
      <xdr:rowOff>152400</xdr:rowOff>
    </xdr:from>
    <xdr:to>
      <xdr:col>6</xdr:col>
      <xdr:colOff>495300</xdr:colOff>
      <xdr:row>15</xdr:row>
      <xdr:rowOff>142875</xdr:rowOff>
    </xdr:to>
    <xdr:pic>
      <xdr:nvPicPr>
        <xdr:cNvPr id="55360" name="Imagem 4">
          <a:extLst>
            <a:ext uri="{FF2B5EF4-FFF2-40B4-BE49-F238E27FC236}">
              <a16:creationId xmlns:a16="http://schemas.microsoft.com/office/drawing/2014/main" id="{00000000-0008-0000-2F00-000040D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0125" y="1609725"/>
          <a:ext cx="31527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5</xdr:row>
      <xdr:rowOff>0</xdr:rowOff>
    </xdr:from>
    <xdr:to>
      <xdr:col>11</xdr:col>
      <xdr:colOff>28575</xdr:colOff>
      <xdr:row>76</xdr:row>
      <xdr:rowOff>9525</xdr:rowOff>
    </xdr:to>
    <xdr:sp macro="" textlink="">
      <xdr:nvSpPr>
        <xdr:cNvPr id="46081" name="Text Box 1">
          <a:extLst>
            <a:ext uri="{FF2B5EF4-FFF2-40B4-BE49-F238E27FC236}">
              <a16:creationId xmlns:a16="http://schemas.microsoft.com/office/drawing/2014/main" id="{00000000-0008-0000-3000-000001B40000}"/>
            </a:ext>
          </a:extLst>
        </xdr:cNvPr>
        <xdr:cNvSpPr txBox="1">
          <a:spLocks noChangeArrowheads="1"/>
        </xdr:cNvSpPr>
      </xdr:nvSpPr>
      <xdr:spPr bwMode="auto">
        <a:xfrm>
          <a:off x="542925" y="1171575"/>
          <a:ext cx="7905750" cy="11506200"/>
        </a:xfrm>
        <a:prstGeom prst="rect">
          <a:avLst/>
        </a:prstGeom>
        <a:solidFill>
          <a:srgbClr xmlns:mc="http://schemas.openxmlformats.org/markup-compatibility/2006" xmlns:a14="http://schemas.microsoft.com/office/drawing/2010/main" val="C0C0C0" mc:Ignorable="a14" a14:legacySpreadsheetColorIndex="22"/>
        </a:solidFill>
        <a:ln w="9525">
          <a:solidFill>
            <a:srgbClr val="000000"/>
          </a:solidFill>
          <a:miter lim="800000"/>
          <a:headEnd/>
          <a:tailEnd/>
        </a:ln>
        <a:effectLst>
          <a:outerShdw dist="35921" dir="2700000" algn="ctr" rotWithShape="0">
            <a:srgbClr val="808080"/>
          </a:outerShdw>
        </a:effectLst>
      </xdr:spPr>
      <xdr:txBody>
        <a:bodyPr vertOverflow="clip" wrap="square" lIns="27432" tIns="22860" rIns="0" bIns="0" anchor="t"/>
        <a:lstStyle/>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DEFINIÇÃO EFEITO INCENTIVO</a:t>
          </a:r>
          <a:endParaRPr lang="en-US" sz="1000" b="0" i="0" u="none" strike="noStrike" baseline="0">
            <a:solidFill>
              <a:srgbClr val="000000"/>
            </a:solidFill>
            <a:latin typeface="Arial"/>
            <a:cs typeface="Arial"/>
          </a:endParaRPr>
        </a:p>
        <a:p>
          <a:pPr algn="l" rtl="0">
            <a:defRPr sz="1000"/>
          </a:pPr>
          <a:r>
            <a:rPr lang="en-US" sz="1000" b="0" i="1" u="none" strike="noStrike" baseline="0">
              <a:solidFill>
                <a:srgbClr val="0000FF"/>
              </a:solidFill>
              <a:latin typeface="Arial"/>
              <a:cs typeface="Arial"/>
            </a:rPr>
            <a:t>(Orientações relativas aos auxílios estatais com finalidade regional, parágrafo 3.5 - JO C 209 de 23.07.2013)</a:t>
          </a:r>
          <a:endParaRPr lang="en-US" sz="1000" b="0" i="1" u="none" strike="noStrike" baseline="0">
            <a:solidFill>
              <a:srgbClr val="000000"/>
            </a:solidFill>
            <a:latin typeface="Arial"/>
            <a:cs typeface="Arial"/>
          </a:endParaRPr>
        </a:p>
        <a:p>
          <a:pPr algn="l" rtl="0">
            <a:defRPr sz="1000"/>
          </a:pPr>
          <a:endParaRPr lang="en-US" sz="1000" b="0" i="1" u="none" strike="noStrike" baseline="0">
            <a:solidFill>
              <a:srgbClr val="000000"/>
            </a:solidFill>
            <a:latin typeface="Arial"/>
            <a:cs typeface="Arial"/>
          </a:endParaRPr>
        </a:p>
        <a:p>
          <a:pPr algn="l" rtl="0">
            <a:defRPr sz="1000"/>
          </a:pPr>
          <a:r>
            <a:rPr lang="en-US" sz="1000" b="0" i="1" u="none" strike="noStrike" baseline="0">
              <a:solidFill>
                <a:srgbClr val="000000"/>
              </a:solidFill>
              <a:latin typeface="Arial"/>
              <a:cs typeface="Arial"/>
            </a:rPr>
            <a:t>Os benefícios fiscais objecto da presente candidatura - na qualidade de auxílios com finalidade regional - só podem ser considerados compatíveis com o mercado interno, e assim passíveis de aprovação, se tiverem um efeito de incentivo. Apenas existe um efeito de incentivo quando o benefício fiscal, individualmente considerado ou em conjunto com outros auxílios de Estado com finalidade regional, altera o comportamento de uma empresa de um modo que a leve a exercer uma atividade adicional que contribui para o desenvolvimento da região onde pretende realizar o investimento, atividade que não realizaria na ausência do auxílio ou que realizaria apenas</a:t>
          </a:r>
          <a:r>
            <a:rPr lang="en-US" sz="1000" b="0" i="0" u="none" strike="noStrike" baseline="0">
              <a:solidFill>
                <a:srgbClr val="000000"/>
              </a:solidFill>
              <a:latin typeface="Arial"/>
              <a:cs typeface="Arial"/>
            </a:rPr>
            <a:t> de forma limitada ou diferente ou num outro local.</a:t>
          </a:r>
        </a:p>
        <a:p>
          <a:pPr algn="l" rtl="0">
            <a:defRPr sz="1000"/>
          </a:pPr>
          <a:r>
            <a:rPr lang="en-US" sz="1000" b="0" i="0" u="none" strike="noStrike" baseline="0">
              <a:solidFill>
                <a:srgbClr val="000000"/>
              </a:solidFill>
              <a:latin typeface="Arial"/>
              <a:cs typeface="Arial"/>
            </a:rPr>
            <a:t>Em conclusão: os benefícios fiscais a atribuir não devem subvencionar os custos de uma atividade que a empresa teria, em todo o caso, suportado, nem compensar o risco comercial normal da atividade económica a desenvolver.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 existência de um efeito de incentivo pode ser demonstrada com base em dois cenários possíveis: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 O benefício fiscal, individualmente considerado ou em conjunto com outros auxílios de Estado com finalidade regional concedidos ao investimento ou projeto de investimento em questão, incentiva a adoção de uma decisão de investimento positiva, uma vez que, de outra forma, o investimento não seria suficientemente rentável para que a empresa o realizasse na região em causa (Cenário 1 - Decisão de investimento), ou </a:t>
          </a:r>
        </a:p>
        <a:p>
          <a:pPr algn="l" rtl="0">
            <a:defRPr sz="1000"/>
          </a:pPr>
          <a:endParaRPr lang="en-US" sz="1000" b="0" i="0" u="none" strike="noStrike" baseline="0">
            <a:solidFill>
              <a:srgbClr val="000000"/>
            </a:solidFill>
            <a:latin typeface="Arial"/>
            <a:cs typeface="Arial"/>
          </a:endParaRPr>
        </a:p>
        <a:p>
          <a:pPr algn="l" rtl="0">
            <a:defRPr sz="1000"/>
          </a:pPr>
          <a:r>
            <a:rPr lang="en-US" sz="1000" b="0" i="1" u="none" strike="noStrike" baseline="0">
              <a:solidFill>
                <a:srgbClr val="000000"/>
              </a:solidFill>
              <a:latin typeface="Arial"/>
              <a:cs typeface="Arial"/>
            </a:rPr>
            <a:t>b) O benefício fiscal, individualmente considerado ou em conjunto com outros auxílios de Estado com finalidade regional concedidos ao investimento ou projeto de investimento em questão, incentiva a realização do investimento projetado na região em causa, em detrimento de outra, visto compensar as desvantagens e os custos líquidos associados à implantação nessa região (Cenário 2 - Decisão de localização). </a:t>
          </a:r>
        </a:p>
        <a:p>
          <a:pPr algn="l" rtl="0">
            <a:defRPr sz="1000"/>
          </a:pPr>
          <a:endParaRPr lang="en-US" sz="1000" b="0" i="1" u="none" strike="noStrike" baseline="0">
            <a:solidFill>
              <a:srgbClr val="000000"/>
            </a:solidFill>
            <a:latin typeface="Arial"/>
            <a:cs typeface="Arial"/>
          </a:endParaRPr>
        </a:p>
        <a:p>
          <a:pPr algn="l" rtl="0">
            <a:defRPr sz="1000"/>
          </a:pPr>
          <a:r>
            <a:rPr lang="en-US" sz="1000" b="0" i="1" u="none" strike="noStrike" baseline="0">
              <a:solidFill>
                <a:srgbClr val="000000"/>
              </a:solidFill>
              <a:latin typeface="Arial"/>
              <a:cs typeface="Arial"/>
            </a:rPr>
            <a:t>Se o benefício fiscal, individualmente considerado ou em conjunto com outros auxílios de Estado com finalidade regional, não alterar o comportamento da empresa incentivando investimentos (adicionais) na região em causa, pode considerar-se que o mesmo investimento teria sido nela realizado, mesmo na ausência do benefício fiscal . Esse benefício fiscal carece de efeito de incentivo para alcançar o objetivo regional e não pode ser aprovado como compatível com o mercado interno. </a:t>
          </a:r>
        </a:p>
        <a:p>
          <a:pPr algn="l" rtl="0">
            <a:defRPr sz="1000"/>
          </a:pPr>
          <a:endParaRPr lang="en-US" sz="1000" b="0" i="1" u="none" strike="noStrike" baseline="0">
            <a:solidFill>
              <a:srgbClr val="000000"/>
            </a:solidFill>
            <a:latin typeface="Arial"/>
            <a:cs typeface="Arial"/>
          </a:endParaRPr>
        </a:p>
        <a:p>
          <a:pPr algn="l" rtl="0">
            <a:defRPr sz="1000"/>
          </a:pPr>
          <a:r>
            <a:rPr lang="en-US" sz="1000" b="0" i="1" u="none" strike="noStrike" baseline="0">
              <a:solidFill>
                <a:srgbClr val="000000"/>
              </a:solidFill>
              <a:latin typeface="Arial"/>
              <a:cs typeface="Arial"/>
            </a:rPr>
            <a:t>De modo a demonstrar a existência do efeito de incentivo, o promotor deve selecionar o cenário relevante de entre os supra referidos a) e b).</a:t>
          </a:r>
        </a:p>
        <a:p>
          <a:pPr algn="l" rtl="0">
            <a:defRPr sz="1000"/>
          </a:pPr>
          <a:endParaRPr lang="en-US" sz="1000" b="0" i="1" u="none" strike="noStrike" baseline="0">
            <a:solidFill>
              <a:srgbClr val="000000"/>
            </a:solidFill>
            <a:latin typeface="Arial"/>
            <a:cs typeface="Arial"/>
          </a:endParaRPr>
        </a:p>
        <a:p>
          <a:pPr algn="l" rtl="0">
            <a:defRPr sz="1000"/>
          </a:pPr>
          <a:r>
            <a:rPr lang="en-US" sz="1000" b="0" i="1" u="none" strike="noStrike" baseline="0">
              <a:solidFill>
                <a:srgbClr val="000000"/>
              </a:solidFill>
              <a:latin typeface="Arial"/>
              <a:cs typeface="Arial"/>
            </a:rPr>
            <a:t>No Anexo III-1 o promotor deverá incluir um texto com uma explicação relativa à selecção efectuada.</a:t>
          </a:r>
        </a:p>
        <a:p>
          <a:pPr algn="l" rtl="0">
            <a:defRPr sz="1000"/>
          </a:pPr>
          <a:endParaRPr lang="en-US" sz="1000" b="0" i="1" u="none" strike="noStrike" baseline="0">
            <a:solidFill>
              <a:srgbClr val="000000"/>
            </a:solidFill>
            <a:latin typeface="Arial"/>
            <a:cs typeface="Arial"/>
          </a:endParaRPr>
        </a:p>
        <a:p>
          <a:pPr algn="l" rtl="0">
            <a:defRPr sz="1000"/>
          </a:pPr>
          <a:r>
            <a:rPr lang="en-US" sz="1000" b="0" i="1" u="none" strike="noStrike" baseline="0">
              <a:solidFill>
                <a:srgbClr val="000000"/>
              </a:solidFill>
              <a:latin typeface="Arial"/>
              <a:cs typeface="Arial"/>
            </a:rPr>
            <a:t>Dependendo da selecção efectuada, e caso o projeto seja notificado à Comissão Europeia (ver Nota Infra), deverá ser explicado contrafactualmente o que teria acontecido na ausência do auxílio, devendo ainda ser realizada uma das análises contrafactuais contidas nas folhas que se seguem (Anexos III - 2 e Anexo III - 3), utilizando os dados relevantes no que se refere  ao Investimento, Financiamento, Demonstração de Resultados  e Taxa de Retorno utilizados para efeitos de decisão sobre o projeto.</a:t>
          </a:r>
        </a:p>
        <a:p>
          <a:pPr algn="l" rtl="0">
            <a:defRPr sz="1000"/>
          </a:pPr>
          <a:endParaRPr lang="en-US" sz="1000" b="0" i="1" u="none" strike="noStrike" baseline="0">
            <a:solidFill>
              <a:srgbClr val="000000"/>
            </a:solidFill>
            <a:latin typeface="Arial"/>
            <a:cs typeface="Arial"/>
          </a:endParaRPr>
        </a:p>
        <a:p>
          <a:pPr algn="l" rtl="0">
            <a:defRPr sz="1000"/>
          </a:pPr>
          <a:r>
            <a:rPr lang="en-US" sz="1000" b="0" i="1" u="none" strike="noStrike" baseline="0">
              <a:solidFill>
                <a:srgbClr val="000000"/>
              </a:solidFill>
              <a:latin typeface="Arial"/>
              <a:cs typeface="Arial"/>
            </a:rPr>
            <a:t>No que se refere à Demonstração de Resultados o promotor deverá fornecer uma explicação de cada um dos valores constantes desta assim como da sua evolução ao longo do tempo.  Por outro lado, o promotor deverá referir em que documentos se baseou para a  elaboração da análise contrafactual seleccionada.</a:t>
          </a:r>
        </a:p>
        <a:p>
          <a:pPr algn="l" rtl="0">
            <a:defRPr sz="1000"/>
          </a:pPr>
          <a:endParaRPr lang="en-US" sz="1000" b="0" i="1" u="none" strike="noStrike" baseline="0">
            <a:solidFill>
              <a:srgbClr val="000000"/>
            </a:solidFill>
            <a:latin typeface="Arial"/>
            <a:cs typeface="Arial"/>
          </a:endParaRPr>
        </a:p>
        <a:p>
          <a:pPr algn="l" rtl="0">
            <a:defRPr sz="1000"/>
          </a:pPr>
          <a:r>
            <a:rPr lang="en-US" sz="1000" b="0" i="1" u="none" strike="noStrike" baseline="0">
              <a:solidFill>
                <a:srgbClr val="000000"/>
              </a:solidFill>
              <a:latin typeface="Arial"/>
              <a:cs typeface="Arial"/>
            </a:rPr>
            <a:t>Entre estes documentos, podem ser utilizados documentos oficiais do conselho de administração, avaliações de risco (nomeadamente avaliações do risco inerente a localizações específicas), relatórios financeiros, planos de atividades internos das empresas, pareceres de peritos e outros estudos relacionados com o projeto de investimento em apreciação. A apresentação de documentos que contenham previsões sobre a procura e os custos ou previsões financeiras, bem como de documentos transmitidos a um comité de investimento em que são analisados os diversos cenários de investimento, ou ainda de documentos dirigidos às instituições financeiras, poderá também contribuir para demonstrar o efeito de incentivo.</a:t>
          </a:r>
        </a:p>
        <a:p>
          <a:pPr algn="l" rtl="0">
            <a:defRPr sz="1000"/>
          </a:pPr>
          <a:endParaRPr lang="en-US" sz="1000" b="0" i="1" u="none" strike="noStrike" baseline="0">
            <a:solidFill>
              <a:srgbClr val="000000"/>
            </a:solidFill>
            <a:latin typeface="Arial"/>
            <a:cs typeface="Arial"/>
          </a:endParaRPr>
        </a:p>
        <a:p>
          <a:pPr algn="l" rtl="0">
            <a:defRPr sz="1000"/>
          </a:pPr>
          <a:r>
            <a:rPr lang="en-US" sz="1000" b="0" i="1" u="none" strike="noStrike" baseline="0">
              <a:solidFill>
                <a:srgbClr val="000000"/>
              </a:solidFill>
              <a:latin typeface="Arial"/>
              <a:cs typeface="Arial"/>
            </a:rPr>
            <a:t>No caso da Decisão de investimento (Cenário 1) a rendibilidade do projeto deve ser comparada com as taxas de retorno normais aplicadas pela empresa noutros projetos de investimento semelhantes. Quando essas taxas não estiverem disponíveis, a rendibilidade do projeto deve ser comparada com o custo de capital da empresa no seu conjunto ou com as taxas de retorno normalmente observadas no setor em causa.</a:t>
          </a:r>
        </a:p>
        <a:p>
          <a:pPr algn="l" rtl="0">
            <a:defRPr sz="1000"/>
          </a:pPr>
          <a:endParaRPr lang="en-US" sz="1000" b="0" i="1" u="none" strike="noStrike" baseline="0">
            <a:solidFill>
              <a:srgbClr val="000000"/>
            </a:solidFill>
            <a:latin typeface="Arial"/>
            <a:cs typeface="Arial"/>
          </a:endParaRPr>
        </a:p>
        <a:p>
          <a:pPr algn="l" rtl="0">
            <a:defRPr sz="1000"/>
          </a:pPr>
          <a:r>
            <a:rPr lang="en-US" sz="1000" b="0" i="1" u="none" strike="noStrike" baseline="0">
              <a:solidFill>
                <a:srgbClr val="000000"/>
              </a:solidFill>
              <a:latin typeface="Arial"/>
              <a:cs typeface="Arial"/>
            </a:rPr>
            <a:t>Refira-se que o montante do auxílio não deve,  ultrapassar o mínimo necessário para tornar o projeto suficientemente rentável, por exemplo, para aumentar a sua TIR para além das taxas de retorno normais aplicadas pela empresa em causa noutros projetos de investimento semelhantes ou, se for caso disso, para além do custo de capital da empresa no seu conjunto ou das taxas de retorno normalmente observadas no setor em causa.</a:t>
          </a:r>
        </a:p>
        <a:p>
          <a:pPr algn="l" rtl="0">
            <a:defRPr sz="1000"/>
          </a:pPr>
          <a:endParaRPr lang="en-US" sz="1000" b="0" i="1" u="none" strike="noStrike" baseline="0">
            <a:solidFill>
              <a:srgbClr val="000000"/>
            </a:solidFill>
            <a:latin typeface="Arial"/>
            <a:cs typeface="Arial"/>
          </a:endParaRPr>
        </a:p>
        <a:p>
          <a:pPr algn="l" rtl="0">
            <a:defRPr sz="1000"/>
          </a:pPr>
          <a:r>
            <a:rPr lang="en-US" sz="1000" b="0" i="1" u="none" strike="noStrike" baseline="0">
              <a:solidFill>
                <a:srgbClr val="000000"/>
              </a:solidFill>
              <a:latin typeface="Arial"/>
              <a:cs typeface="Arial"/>
            </a:rPr>
            <a:t>No caso da Decisão de localização (Cenário 2) o valor atual líquido do investimento na região visada deve ser comparado com o valor atual líquido do investimento na localização alternativa. Todos os custos e benefícios relevantes devem ser tidos em conta, incluindo, por exemplo, os custos administrativos, os custos de transporte, os custos de formação não cobertos por auxílios à formação e também as diferenças salariais. Todavia, se a localização alternativa se encontrar no EEE, não devem ser tidas em conta as subvenções concedidas nessa outra localização.</a:t>
          </a:r>
        </a:p>
        <a:p>
          <a:pPr algn="l" rtl="0">
            <a:defRPr sz="1000"/>
          </a:pPr>
          <a:endParaRPr lang="en-US" sz="1000" b="0" i="1" u="none" strike="noStrike" baseline="0">
            <a:solidFill>
              <a:srgbClr val="000000"/>
            </a:solidFill>
            <a:latin typeface="Arial"/>
            <a:cs typeface="Arial"/>
          </a:endParaRPr>
        </a:p>
        <a:p>
          <a:pPr algn="l" rtl="0">
            <a:defRPr sz="1000"/>
          </a:pPr>
          <a:r>
            <a:rPr lang="en-US" sz="1000" b="0" i="1" u="none" strike="noStrike" baseline="0">
              <a:solidFill>
                <a:srgbClr val="000000"/>
              </a:solidFill>
              <a:latin typeface="Arial"/>
              <a:cs typeface="Arial"/>
            </a:rPr>
            <a:t>Note-se que o montante de auxílio não deve ultrapassar a diferença entre o valor atual líquido do investimento na região visada e o valor atual líquido do investimento na localização alternativa.</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Nota: As páginas ANEXO III-2 e ANEXO III-3 aplicam-se apenas a projetos objeto de Notificação à Comissão Europeia, nos termos do Regulamento Geral de Isenção por Categoria - Regulamento UE 651/2014 -  e das Orientações relativas aos auxílios estatais com finalidade regional para 2014 - 2020.</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9</xdr:row>
      <xdr:rowOff>136525</xdr:rowOff>
    </xdr:from>
    <xdr:to>
      <xdr:col>33</xdr:col>
      <xdr:colOff>92075</xdr:colOff>
      <xdr:row>67</xdr:row>
      <xdr:rowOff>104775</xdr:rowOff>
    </xdr:to>
    <xdr:sp macro="" textlink="" fLocksText="0">
      <xdr:nvSpPr>
        <xdr:cNvPr id="47105" name="Text Box 1">
          <a:extLst>
            <a:ext uri="{FF2B5EF4-FFF2-40B4-BE49-F238E27FC236}">
              <a16:creationId xmlns:a16="http://schemas.microsoft.com/office/drawing/2014/main" id="{00000000-0008-0000-3100-000001B80000}"/>
            </a:ext>
          </a:extLst>
        </xdr:cNvPr>
        <xdr:cNvSpPr txBox="1">
          <a:spLocks noChangeArrowheads="1"/>
        </xdr:cNvSpPr>
      </xdr:nvSpPr>
      <xdr:spPr bwMode="auto">
        <a:xfrm>
          <a:off x="342900" y="1635125"/>
          <a:ext cx="8562975" cy="9544050"/>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sp>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104775</xdr:colOff>
      <xdr:row>3</xdr:row>
      <xdr:rowOff>47625</xdr:rowOff>
    </xdr:from>
    <xdr:to>
      <xdr:col>14</xdr:col>
      <xdr:colOff>409575</xdr:colOff>
      <xdr:row>7</xdr:row>
      <xdr:rowOff>161925</xdr:rowOff>
    </xdr:to>
    <xdr:pic>
      <xdr:nvPicPr>
        <xdr:cNvPr id="11444" name="Imagem 3">
          <a:extLst>
            <a:ext uri="{FF2B5EF4-FFF2-40B4-BE49-F238E27FC236}">
              <a16:creationId xmlns:a16="http://schemas.microsoft.com/office/drawing/2014/main" id="{00000000-0008-0000-0300-0000B42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419100"/>
          <a:ext cx="2038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104775</xdr:colOff>
      <xdr:row>47</xdr:row>
      <xdr:rowOff>19050</xdr:rowOff>
    </xdr:from>
    <xdr:to>
      <xdr:col>34</xdr:col>
      <xdr:colOff>38100</xdr:colOff>
      <xdr:row>50</xdr:row>
      <xdr:rowOff>28575</xdr:rowOff>
    </xdr:to>
    <xdr:sp macro="" textlink="">
      <xdr:nvSpPr>
        <xdr:cNvPr id="10242" name="Text Box 2">
          <a:extLst>
            <a:ext uri="{FF2B5EF4-FFF2-40B4-BE49-F238E27FC236}">
              <a16:creationId xmlns:a16="http://schemas.microsoft.com/office/drawing/2014/main" id="{00000000-0008-0000-0600-000002280000}"/>
            </a:ext>
          </a:extLst>
        </xdr:cNvPr>
        <xdr:cNvSpPr txBox="1">
          <a:spLocks noChangeArrowheads="1"/>
        </xdr:cNvSpPr>
      </xdr:nvSpPr>
      <xdr:spPr bwMode="auto">
        <a:xfrm>
          <a:off x="104775" y="7134225"/>
          <a:ext cx="5572125" cy="495300"/>
        </a:xfrm>
        <a:prstGeom prst="rect">
          <a:avLst/>
        </a:prstGeom>
        <a:noFill/>
        <a:ln w="9525">
          <a:noFill/>
          <a:miter lim="800000"/>
          <a:headEnd/>
          <a:tailEnd/>
        </a:ln>
        <a:effectLst>
          <a:outerShdw dist="35921" dir="2700000" algn="ctr" rotWithShape="0">
            <a:srgbClr val="808080"/>
          </a:outerShdw>
        </a:effectLst>
      </xdr:spPr>
      <xdr:txBody>
        <a:bodyPr vertOverflow="clip" wrap="square" lIns="27432" tIns="22860" rIns="27432" bIns="0" anchor="t" upright="1"/>
        <a:lstStyle/>
        <a:p>
          <a:pPr algn="just" rtl="0">
            <a:defRPr sz="1000"/>
          </a:pPr>
          <a:r>
            <a:rPr lang="pt-PT" sz="900" b="1" i="0" u="none" strike="noStrike" baseline="0">
              <a:solidFill>
                <a:srgbClr val="000000"/>
              </a:solidFill>
              <a:latin typeface="Arial"/>
              <a:cs typeface="Arial"/>
            </a:rPr>
            <a:t>Os promotores, abaixo assinados, solicitam a concessão dos benefícios fiscais referidos no quadro E, a que se candidatam, e declaram ser verdadeiras todas as informações constantes do presente formulário de candidatura. </a:t>
          </a:r>
        </a:p>
      </xdr:txBody>
    </xdr:sp>
    <xdr:clientData/>
  </xdr:twoCellAnchor>
  <xdr:twoCellAnchor>
    <xdr:from>
      <xdr:col>2</xdr:col>
      <xdr:colOff>19050</xdr:colOff>
      <xdr:row>5</xdr:row>
      <xdr:rowOff>28575</xdr:rowOff>
    </xdr:from>
    <xdr:to>
      <xdr:col>28</xdr:col>
      <xdr:colOff>0</xdr:colOff>
      <xdr:row>10</xdr:row>
      <xdr:rowOff>104775</xdr:rowOff>
    </xdr:to>
    <xdr:sp macro="" textlink="">
      <xdr:nvSpPr>
        <xdr:cNvPr id="10245" name="Text Box 5">
          <a:extLst>
            <a:ext uri="{FF2B5EF4-FFF2-40B4-BE49-F238E27FC236}">
              <a16:creationId xmlns:a16="http://schemas.microsoft.com/office/drawing/2014/main" id="{00000000-0008-0000-0600-000005280000}"/>
            </a:ext>
          </a:extLst>
        </xdr:cNvPr>
        <xdr:cNvSpPr txBox="1">
          <a:spLocks noChangeArrowheads="1"/>
        </xdr:cNvSpPr>
      </xdr:nvSpPr>
      <xdr:spPr bwMode="auto">
        <a:xfrm>
          <a:off x="361950" y="876300"/>
          <a:ext cx="4305300" cy="838200"/>
        </a:xfrm>
        <a:prstGeom prst="rect">
          <a:avLst/>
        </a:prstGeom>
        <a:noFill/>
        <a:ln w="9525">
          <a:noFill/>
          <a:miter lim="800000"/>
          <a:headEnd/>
          <a:tailEnd/>
        </a:ln>
        <a:effectLst/>
      </xdr:spPr>
      <xdr:txBody>
        <a:bodyPr vertOverflow="clip" wrap="square" lIns="27432" tIns="22860" rIns="27432" bIns="0" anchor="t" upright="1"/>
        <a:lstStyle/>
        <a:p>
          <a:pPr algn="just" rtl="0">
            <a:defRPr sz="1000"/>
          </a:pPr>
          <a:r>
            <a:rPr lang="pt-PT" sz="1000" b="0" i="0" u="none" strike="noStrike" baseline="0">
              <a:solidFill>
                <a:srgbClr val="000000"/>
              </a:solidFill>
              <a:latin typeface="Arial"/>
              <a:cs typeface="Arial"/>
            </a:rPr>
            <a:t>Fotocópia do D.R. com a publicação dos estatutos ou certidão da escritura de constituição da sociedade com todas as alterações ao pacto social ou comprovação de que já requereu a inscrição na Conservatória do Registo Comercial competente no caso de constituição da sociedade nos 60 dias úteis anteriores à data de apresentação da candidatura</a:t>
          </a:r>
        </a:p>
      </xdr:txBody>
    </xdr:sp>
    <xdr:clientData/>
  </xdr:twoCellAnchor>
  <xdr:twoCellAnchor>
    <xdr:from>
      <xdr:col>2</xdr:col>
      <xdr:colOff>19050</xdr:colOff>
      <xdr:row>23</xdr:row>
      <xdr:rowOff>142875</xdr:rowOff>
    </xdr:from>
    <xdr:to>
      <xdr:col>27</xdr:col>
      <xdr:colOff>104775</xdr:colOff>
      <xdr:row>26</xdr:row>
      <xdr:rowOff>19050</xdr:rowOff>
    </xdr:to>
    <xdr:sp macro="" textlink="">
      <xdr:nvSpPr>
        <xdr:cNvPr id="10250" name="Text Box 10">
          <a:extLst>
            <a:ext uri="{FF2B5EF4-FFF2-40B4-BE49-F238E27FC236}">
              <a16:creationId xmlns:a16="http://schemas.microsoft.com/office/drawing/2014/main" id="{00000000-0008-0000-0600-00000A280000}"/>
            </a:ext>
          </a:extLst>
        </xdr:cNvPr>
        <xdr:cNvSpPr txBox="1">
          <a:spLocks noChangeArrowheads="1"/>
        </xdr:cNvSpPr>
      </xdr:nvSpPr>
      <xdr:spPr bwMode="auto">
        <a:xfrm>
          <a:off x="361950" y="3733800"/>
          <a:ext cx="4267200" cy="333375"/>
        </a:xfrm>
        <a:prstGeom prst="rect">
          <a:avLst/>
        </a:prstGeom>
        <a:noFill/>
        <a:ln w="9525">
          <a:noFill/>
          <a:miter lim="800000"/>
          <a:headEnd/>
          <a:tailEnd/>
        </a:ln>
        <a:effectLst/>
      </xdr:spPr>
      <xdr:txBody>
        <a:bodyPr vertOverflow="clip" wrap="square" lIns="27432" tIns="22860" rIns="27432" bIns="0" anchor="t" upright="1"/>
        <a:lstStyle/>
        <a:p>
          <a:pPr algn="just" rtl="0">
            <a:defRPr sz="1000"/>
          </a:pPr>
          <a:r>
            <a:rPr lang="pt-PT" sz="1000" b="0" i="0" u="none" strike="noStrike" baseline="0">
              <a:solidFill>
                <a:srgbClr val="000000"/>
              </a:solidFill>
              <a:latin typeface="Arial"/>
              <a:cs typeface="Arial"/>
            </a:rPr>
            <a:t>Declaração de compromisso de cumprimento das condições necessárias à actividade, nomeadamente em matéria de licenciamento </a:t>
          </a:r>
          <a:r>
            <a:rPr lang="pt-PT" sz="1000" b="1" i="0" u="none" strike="noStrike" baseline="0">
              <a:solidFill>
                <a:srgbClr val="000000"/>
              </a:solidFill>
              <a:latin typeface="Arial"/>
              <a:cs typeface="Arial"/>
            </a:rPr>
            <a:t>(*)</a:t>
          </a:r>
          <a:r>
            <a:rPr lang="pt-PT" sz="1000" b="0" i="0" u="none" strike="noStrike" baseline="0">
              <a:solidFill>
                <a:srgbClr val="000000"/>
              </a:solidFill>
              <a:latin typeface="Arial"/>
              <a:cs typeface="Arial"/>
            </a:rPr>
            <a:t>.</a:t>
          </a:r>
        </a:p>
      </xdr:txBody>
    </xdr:sp>
    <xdr:clientData/>
  </xdr:twoCellAnchor>
  <xdr:twoCellAnchor>
    <xdr:from>
      <xdr:col>2</xdr:col>
      <xdr:colOff>0</xdr:colOff>
      <xdr:row>28</xdr:row>
      <xdr:rowOff>142875</xdr:rowOff>
    </xdr:from>
    <xdr:to>
      <xdr:col>27</xdr:col>
      <xdr:colOff>123825</xdr:colOff>
      <xdr:row>32</xdr:row>
      <xdr:rowOff>47625</xdr:rowOff>
    </xdr:to>
    <xdr:sp macro="" textlink="">
      <xdr:nvSpPr>
        <xdr:cNvPr id="10254" name="Text Box 14">
          <a:extLst>
            <a:ext uri="{FF2B5EF4-FFF2-40B4-BE49-F238E27FC236}">
              <a16:creationId xmlns:a16="http://schemas.microsoft.com/office/drawing/2014/main" id="{00000000-0008-0000-0600-00000E280000}"/>
            </a:ext>
          </a:extLst>
        </xdr:cNvPr>
        <xdr:cNvSpPr txBox="1">
          <a:spLocks noChangeArrowheads="1"/>
        </xdr:cNvSpPr>
      </xdr:nvSpPr>
      <xdr:spPr bwMode="auto">
        <a:xfrm>
          <a:off x="342900" y="4495800"/>
          <a:ext cx="4305300" cy="51435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1000" b="0" i="0" u="none" strike="noStrike" baseline="0">
              <a:solidFill>
                <a:srgbClr val="000000"/>
              </a:solidFill>
              <a:latin typeface="Arial"/>
              <a:cs typeface="Arial"/>
            </a:rPr>
            <a:t>Definição do sistema do controlo adequado à análise e ao acompanhamento do projecto e </a:t>
          </a:r>
          <a:r>
            <a:rPr lang="pt-PT" sz="1000" b="0" i="0" u="sng" strike="noStrike" baseline="0">
              <a:solidFill>
                <a:srgbClr val="000000"/>
              </a:solidFill>
              <a:latin typeface="Arial"/>
              <a:cs typeface="Arial"/>
            </a:rPr>
            <a:t>declaração de compromisso</a:t>
          </a:r>
          <a:r>
            <a:rPr lang="pt-PT" sz="1000" b="0" i="0" u="none" strike="noStrike" baseline="0">
              <a:solidFill>
                <a:srgbClr val="000000"/>
              </a:solidFill>
              <a:latin typeface="Arial"/>
              <a:cs typeface="Arial"/>
            </a:rPr>
            <a:t> </a:t>
          </a:r>
          <a:r>
            <a:rPr lang="pt-PT" sz="1000" b="1" i="0" u="none" strike="noStrike" baseline="0">
              <a:solidFill>
                <a:srgbClr val="000000"/>
              </a:solidFill>
              <a:latin typeface="Arial"/>
              <a:cs typeface="Arial"/>
            </a:rPr>
            <a:t>(*)</a:t>
          </a:r>
          <a:r>
            <a:rPr lang="pt-PT" sz="1000" b="0" i="0" u="none" strike="noStrike" baseline="0">
              <a:solidFill>
                <a:srgbClr val="000000"/>
              </a:solidFill>
              <a:latin typeface="Arial"/>
              <a:cs typeface="Arial"/>
            </a:rPr>
            <a:t> de que irá ser seguido, ou da correspondente implementação, caso não exista. </a:t>
          </a:r>
        </a:p>
      </xdr:txBody>
    </xdr:sp>
    <xdr:clientData/>
  </xdr:twoCellAnchor>
  <xdr:twoCellAnchor>
    <xdr:from>
      <xdr:col>2</xdr:col>
      <xdr:colOff>0</xdr:colOff>
      <xdr:row>33</xdr:row>
      <xdr:rowOff>0</xdr:rowOff>
    </xdr:from>
    <xdr:to>
      <xdr:col>28</xdr:col>
      <xdr:colOff>0</xdr:colOff>
      <xdr:row>36</xdr:row>
      <xdr:rowOff>28575</xdr:rowOff>
    </xdr:to>
    <xdr:sp macro="" textlink="">
      <xdr:nvSpPr>
        <xdr:cNvPr id="10256" name="Text Box 16">
          <a:extLst>
            <a:ext uri="{FF2B5EF4-FFF2-40B4-BE49-F238E27FC236}">
              <a16:creationId xmlns:a16="http://schemas.microsoft.com/office/drawing/2014/main" id="{00000000-0008-0000-0600-000010280000}"/>
            </a:ext>
          </a:extLst>
        </xdr:cNvPr>
        <xdr:cNvSpPr txBox="1">
          <a:spLocks noChangeArrowheads="1"/>
        </xdr:cNvSpPr>
      </xdr:nvSpPr>
      <xdr:spPr bwMode="auto">
        <a:xfrm>
          <a:off x="342900" y="5114925"/>
          <a:ext cx="4324350" cy="485775"/>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1000" b="0" i="0" u="none" strike="noStrike" baseline="0">
              <a:solidFill>
                <a:srgbClr val="000000"/>
              </a:solidFill>
              <a:latin typeface="Arial"/>
              <a:cs typeface="Arial"/>
            </a:rPr>
            <a:t>Declaração em como o promotor não se candidatou a apoios da mesma natureza, para as mesmas despesas de investimento que integram esta candidatura </a:t>
          </a:r>
          <a:r>
            <a:rPr lang="pt-PT" sz="1000" b="1" i="0" u="none" strike="noStrike" baseline="0">
              <a:solidFill>
                <a:srgbClr val="000000"/>
              </a:solidFill>
              <a:latin typeface="Arial"/>
              <a:cs typeface="Arial"/>
            </a:rPr>
            <a:t>(*)</a:t>
          </a:r>
          <a:r>
            <a:rPr lang="pt-PT" sz="1000" b="0" i="0" u="none" strike="noStrike" baseline="0">
              <a:solidFill>
                <a:srgbClr val="000000"/>
              </a:solidFill>
              <a:latin typeface="Arial"/>
              <a:cs typeface="Arial"/>
            </a:rPr>
            <a:t>.</a:t>
          </a:r>
        </a:p>
      </xdr:txBody>
    </xdr:sp>
    <xdr:clientData/>
  </xdr:twoCellAnchor>
  <xdr:twoCellAnchor>
    <xdr:from>
      <xdr:col>2</xdr:col>
      <xdr:colOff>9525</xdr:colOff>
      <xdr:row>37</xdr:row>
      <xdr:rowOff>0</xdr:rowOff>
    </xdr:from>
    <xdr:to>
      <xdr:col>28</xdr:col>
      <xdr:colOff>0</xdr:colOff>
      <xdr:row>40</xdr:row>
      <xdr:rowOff>19050</xdr:rowOff>
    </xdr:to>
    <xdr:sp macro="" textlink="">
      <xdr:nvSpPr>
        <xdr:cNvPr id="10258" name="Text Box 18">
          <a:extLst>
            <a:ext uri="{FF2B5EF4-FFF2-40B4-BE49-F238E27FC236}">
              <a16:creationId xmlns:a16="http://schemas.microsoft.com/office/drawing/2014/main" id="{00000000-0008-0000-0600-000012280000}"/>
            </a:ext>
          </a:extLst>
        </xdr:cNvPr>
        <xdr:cNvSpPr txBox="1">
          <a:spLocks noChangeArrowheads="1"/>
        </xdr:cNvSpPr>
      </xdr:nvSpPr>
      <xdr:spPr bwMode="auto">
        <a:xfrm>
          <a:off x="352425" y="5724525"/>
          <a:ext cx="4314825" cy="47625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1000" b="0" i="0" u="none" strike="noStrike" baseline="0">
              <a:solidFill>
                <a:srgbClr val="000000"/>
              </a:solidFill>
              <a:latin typeface="Arial"/>
              <a:cs typeface="Arial"/>
            </a:rPr>
            <a:t>Declaração do promotor de que manterá os postos de trabalho a criar até ao final da vigência do contrato de concessão de benefícios fiscais </a:t>
          </a:r>
          <a:r>
            <a:rPr lang="pt-PT" sz="1000" b="1" i="0" u="none" strike="noStrike" baseline="0">
              <a:solidFill>
                <a:srgbClr val="000000"/>
              </a:solidFill>
              <a:latin typeface="Arial"/>
              <a:cs typeface="Arial"/>
            </a:rPr>
            <a:t>(*)</a:t>
          </a:r>
          <a:r>
            <a:rPr lang="pt-PT" sz="1000" b="0" i="0" u="none" strike="noStrike" baseline="0">
              <a:solidFill>
                <a:srgbClr val="000000"/>
              </a:solidFill>
              <a:latin typeface="Arial"/>
              <a:cs typeface="Arial"/>
            </a:rPr>
            <a:t>. </a:t>
          </a:r>
        </a:p>
      </xdr:txBody>
    </xdr:sp>
    <xdr:clientData/>
  </xdr:twoCellAnchor>
  <xdr:twoCellAnchor>
    <xdr:from>
      <xdr:col>2</xdr:col>
      <xdr:colOff>19050</xdr:colOff>
      <xdr:row>27</xdr:row>
      <xdr:rowOff>0</xdr:rowOff>
    </xdr:from>
    <xdr:to>
      <xdr:col>23</xdr:col>
      <xdr:colOff>19050</xdr:colOff>
      <xdr:row>28</xdr:row>
      <xdr:rowOff>38100</xdr:rowOff>
    </xdr:to>
    <xdr:sp macro="" textlink="">
      <xdr:nvSpPr>
        <xdr:cNvPr id="10263" name="Text Box 23">
          <a:extLst>
            <a:ext uri="{FF2B5EF4-FFF2-40B4-BE49-F238E27FC236}">
              <a16:creationId xmlns:a16="http://schemas.microsoft.com/office/drawing/2014/main" id="{00000000-0008-0000-0600-000017280000}"/>
            </a:ext>
          </a:extLst>
        </xdr:cNvPr>
        <xdr:cNvSpPr txBox="1">
          <a:spLocks noChangeArrowheads="1"/>
        </xdr:cNvSpPr>
      </xdr:nvSpPr>
      <xdr:spPr bwMode="auto">
        <a:xfrm>
          <a:off x="361950" y="4200525"/>
          <a:ext cx="3609975"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Fotocópia do Cartão de Pessoa Colectiva </a:t>
          </a:r>
        </a:p>
      </xdr:txBody>
    </xdr:sp>
    <xdr:clientData/>
  </xdr:twoCellAnchor>
  <xdr:twoCellAnchor>
    <xdr:from>
      <xdr:col>2</xdr:col>
      <xdr:colOff>19050</xdr:colOff>
      <xdr:row>21</xdr:row>
      <xdr:rowOff>0</xdr:rowOff>
    </xdr:from>
    <xdr:to>
      <xdr:col>27</xdr:col>
      <xdr:colOff>66675</xdr:colOff>
      <xdr:row>23</xdr:row>
      <xdr:rowOff>28575</xdr:rowOff>
    </xdr:to>
    <xdr:sp macro="" textlink="">
      <xdr:nvSpPr>
        <xdr:cNvPr id="10264" name="Text Box 24">
          <a:extLst>
            <a:ext uri="{FF2B5EF4-FFF2-40B4-BE49-F238E27FC236}">
              <a16:creationId xmlns:a16="http://schemas.microsoft.com/office/drawing/2014/main" id="{00000000-0008-0000-0600-000018280000}"/>
            </a:ext>
          </a:extLst>
        </xdr:cNvPr>
        <xdr:cNvSpPr txBox="1">
          <a:spLocks noChangeArrowheads="1"/>
        </xdr:cNvSpPr>
      </xdr:nvSpPr>
      <xdr:spPr bwMode="auto">
        <a:xfrm>
          <a:off x="361950" y="3286125"/>
          <a:ext cx="4229100" cy="333375"/>
        </a:xfrm>
        <a:prstGeom prst="rect">
          <a:avLst/>
        </a:prstGeom>
        <a:no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Cópia dos documentos contabilísticos dos últimos 3 exercícios (Mod. 22 do IRC) e respectivos Relatórios e Contas</a:t>
          </a:r>
        </a:p>
      </xdr:txBody>
    </xdr:sp>
    <xdr:clientData/>
  </xdr:twoCellAnchor>
  <xdr:twoCellAnchor>
    <xdr:from>
      <xdr:col>2</xdr:col>
      <xdr:colOff>9525</xdr:colOff>
      <xdr:row>19</xdr:row>
      <xdr:rowOff>19050</xdr:rowOff>
    </xdr:from>
    <xdr:to>
      <xdr:col>22</xdr:col>
      <xdr:colOff>76200</xdr:colOff>
      <xdr:row>20</xdr:row>
      <xdr:rowOff>38100</xdr:rowOff>
    </xdr:to>
    <xdr:sp macro="" textlink="">
      <xdr:nvSpPr>
        <xdr:cNvPr id="10265" name="Text Box 25">
          <a:extLst>
            <a:ext uri="{FF2B5EF4-FFF2-40B4-BE49-F238E27FC236}">
              <a16:creationId xmlns:a16="http://schemas.microsoft.com/office/drawing/2014/main" id="{00000000-0008-0000-0600-000019280000}"/>
            </a:ext>
          </a:extLst>
        </xdr:cNvPr>
        <xdr:cNvSpPr txBox="1">
          <a:spLocks noChangeArrowheads="1"/>
        </xdr:cNvSpPr>
      </xdr:nvSpPr>
      <xdr:spPr bwMode="auto">
        <a:xfrm>
          <a:off x="352425" y="3000375"/>
          <a:ext cx="35337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Declaração de contabilidade organizada </a:t>
          </a:r>
          <a:r>
            <a:rPr lang="pt-PT" sz="1000" b="1" i="0" u="none" strike="noStrike" baseline="0">
              <a:solidFill>
                <a:srgbClr val="000000"/>
              </a:solidFill>
              <a:latin typeface="Arial"/>
              <a:cs typeface="Arial"/>
            </a:rPr>
            <a:t>(*)</a:t>
          </a:r>
          <a:r>
            <a:rPr lang="pt-PT" sz="1000" b="0" i="0" u="none" strike="noStrike" baseline="0">
              <a:solidFill>
                <a:srgbClr val="000000"/>
              </a:solidFill>
              <a:latin typeface="Arial"/>
              <a:cs typeface="Arial"/>
            </a:rPr>
            <a:t>.</a:t>
          </a:r>
          <a:r>
            <a:rPr lang="pt-PT" sz="1000" b="1" i="0" u="none" strike="noStrike" baseline="0">
              <a:solidFill>
                <a:srgbClr val="000000"/>
              </a:solidFill>
              <a:latin typeface="Arial"/>
              <a:cs typeface="Arial"/>
            </a:rPr>
            <a:t> </a:t>
          </a:r>
        </a:p>
      </xdr:txBody>
    </xdr:sp>
    <xdr:clientData/>
  </xdr:twoCellAnchor>
  <xdr:twoCellAnchor>
    <xdr:from>
      <xdr:col>2</xdr:col>
      <xdr:colOff>19050</xdr:colOff>
      <xdr:row>12</xdr:row>
      <xdr:rowOff>19050</xdr:rowOff>
    </xdr:from>
    <xdr:to>
      <xdr:col>25</xdr:col>
      <xdr:colOff>47625</xdr:colOff>
      <xdr:row>14</xdr:row>
      <xdr:rowOff>38100</xdr:rowOff>
    </xdr:to>
    <xdr:sp macro="" textlink="">
      <xdr:nvSpPr>
        <xdr:cNvPr id="10266" name="Text Box 26">
          <a:extLst>
            <a:ext uri="{FF2B5EF4-FFF2-40B4-BE49-F238E27FC236}">
              <a16:creationId xmlns:a16="http://schemas.microsoft.com/office/drawing/2014/main" id="{00000000-0008-0000-0600-00001A280000}"/>
            </a:ext>
          </a:extLst>
        </xdr:cNvPr>
        <xdr:cNvSpPr txBox="1">
          <a:spLocks noChangeArrowheads="1"/>
        </xdr:cNvSpPr>
      </xdr:nvSpPr>
      <xdr:spPr bwMode="auto">
        <a:xfrm>
          <a:off x="361950" y="1933575"/>
          <a:ext cx="3924300" cy="323850"/>
        </a:xfrm>
        <a:prstGeom prst="rect">
          <a:avLst/>
        </a:prstGeom>
        <a:no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Declaração (Certidão) comprovativa de situação regularizada:  </a:t>
          </a:r>
        </a:p>
      </xdr:txBody>
    </xdr:sp>
    <xdr:clientData/>
  </xdr:twoCellAnchor>
  <xdr:twoCellAnchor editAs="absolute">
    <xdr:from>
      <xdr:col>12</xdr:col>
      <xdr:colOff>114300</xdr:colOff>
      <xdr:row>15</xdr:row>
      <xdr:rowOff>95250</xdr:rowOff>
    </xdr:from>
    <xdr:to>
      <xdr:col>17</xdr:col>
      <xdr:colOff>428625</xdr:colOff>
      <xdr:row>16</xdr:row>
      <xdr:rowOff>123825</xdr:rowOff>
    </xdr:to>
    <xdr:sp macro="" textlink="">
      <xdr:nvSpPr>
        <xdr:cNvPr id="10267" name="Text Box 27">
          <a:extLst>
            <a:ext uri="{FF2B5EF4-FFF2-40B4-BE49-F238E27FC236}">
              <a16:creationId xmlns:a16="http://schemas.microsoft.com/office/drawing/2014/main" id="{00000000-0008-0000-0600-00001B280000}"/>
            </a:ext>
          </a:extLst>
        </xdr:cNvPr>
        <xdr:cNvSpPr txBox="1">
          <a:spLocks noChangeArrowheads="1"/>
        </xdr:cNvSpPr>
      </xdr:nvSpPr>
      <xdr:spPr bwMode="auto">
        <a:xfrm>
          <a:off x="2095500" y="2466975"/>
          <a:ext cx="1028700" cy="180975"/>
        </a:xfrm>
        <a:prstGeom prst="rect">
          <a:avLst/>
        </a:prstGeom>
        <a:no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Data de emissão</a:t>
          </a:r>
        </a:p>
      </xdr:txBody>
    </xdr:sp>
    <xdr:clientData/>
  </xdr:twoCellAnchor>
  <xdr:twoCellAnchor editAs="absolute">
    <xdr:from>
      <xdr:col>12</xdr:col>
      <xdr:colOff>114300</xdr:colOff>
      <xdr:row>13</xdr:row>
      <xdr:rowOff>142875</xdr:rowOff>
    </xdr:from>
    <xdr:to>
      <xdr:col>17</xdr:col>
      <xdr:colOff>457200</xdr:colOff>
      <xdr:row>14</xdr:row>
      <xdr:rowOff>142875</xdr:rowOff>
    </xdr:to>
    <xdr:sp macro="" textlink="">
      <xdr:nvSpPr>
        <xdr:cNvPr id="10268" name="Text Box 28">
          <a:extLst>
            <a:ext uri="{FF2B5EF4-FFF2-40B4-BE49-F238E27FC236}">
              <a16:creationId xmlns:a16="http://schemas.microsoft.com/office/drawing/2014/main" id="{00000000-0008-0000-0600-00001C280000}"/>
            </a:ext>
          </a:extLst>
        </xdr:cNvPr>
        <xdr:cNvSpPr txBox="1">
          <a:spLocks noChangeArrowheads="1"/>
        </xdr:cNvSpPr>
      </xdr:nvSpPr>
      <xdr:spPr bwMode="auto">
        <a:xfrm>
          <a:off x="2095500" y="2209800"/>
          <a:ext cx="1057275"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Data de emissão</a:t>
          </a:r>
        </a:p>
      </xdr:txBody>
    </xdr:sp>
    <xdr:clientData/>
  </xdr:twoCellAnchor>
  <xdr:twoCellAnchor editAs="absolute">
    <xdr:from>
      <xdr:col>2</xdr:col>
      <xdr:colOff>28575</xdr:colOff>
      <xdr:row>15</xdr:row>
      <xdr:rowOff>76200</xdr:rowOff>
    </xdr:from>
    <xdr:to>
      <xdr:col>9</xdr:col>
      <xdr:colOff>114300</xdr:colOff>
      <xdr:row>16</xdr:row>
      <xdr:rowOff>114300</xdr:rowOff>
    </xdr:to>
    <xdr:sp macro="" textlink="">
      <xdr:nvSpPr>
        <xdr:cNvPr id="10269" name="Text Box 29">
          <a:extLst>
            <a:ext uri="{FF2B5EF4-FFF2-40B4-BE49-F238E27FC236}">
              <a16:creationId xmlns:a16="http://schemas.microsoft.com/office/drawing/2014/main" id="{00000000-0008-0000-0600-00001D280000}"/>
            </a:ext>
          </a:extLst>
        </xdr:cNvPr>
        <xdr:cNvSpPr txBox="1">
          <a:spLocks noChangeArrowheads="1"/>
        </xdr:cNvSpPr>
      </xdr:nvSpPr>
      <xdr:spPr bwMode="auto">
        <a:xfrm>
          <a:off x="371475" y="2447925"/>
          <a:ext cx="129540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À Segurança Social</a:t>
          </a:r>
        </a:p>
      </xdr:txBody>
    </xdr:sp>
    <xdr:clientData/>
  </xdr:twoCellAnchor>
  <xdr:twoCellAnchor editAs="absolute">
    <xdr:from>
      <xdr:col>2</xdr:col>
      <xdr:colOff>66675</xdr:colOff>
      <xdr:row>13</xdr:row>
      <xdr:rowOff>123825</xdr:rowOff>
    </xdr:from>
    <xdr:to>
      <xdr:col>9</xdr:col>
      <xdr:colOff>0</xdr:colOff>
      <xdr:row>14</xdr:row>
      <xdr:rowOff>123825</xdr:rowOff>
    </xdr:to>
    <xdr:sp macro="" textlink="">
      <xdr:nvSpPr>
        <xdr:cNvPr id="10270" name="Text Box 30">
          <a:extLst>
            <a:ext uri="{FF2B5EF4-FFF2-40B4-BE49-F238E27FC236}">
              <a16:creationId xmlns:a16="http://schemas.microsoft.com/office/drawing/2014/main" id="{00000000-0008-0000-0600-00001E280000}"/>
            </a:ext>
          </a:extLst>
        </xdr:cNvPr>
        <xdr:cNvSpPr txBox="1">
          <a:spLocks noChangeArrowheads="1"/>
        </xdr:cNvSpPr>
      </xdr:nvSpPr>
      <xdr:spPr bwMode="auto">
        <a:xfrm>
          <a:off x="409575" y="2190750"/>
          <a:ext cx="1143000"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pt-PT" sz="1000" b="0" i="0" u="none" strike="noStrike" baseline="0">
              <a:solidFill>
                <a:srgbClr val="000000"/>
              </a:solidFill>
              <a:latin typeface="Arial"/>
              <a:cs typeface="Arial"/>
            </a:rPr>
            <a:t>Ao Estado</a:t>
          </a:r>
        </a:p>
      </xdr:txBody>
    </xdr:sp>
    <xdr:clientData/>
  </xdr:twoCellAnchor>
  <xdr:twoCellAnchor editAs="absolute">
    <xdr:from>
      <xdr:col>0</xdr:col>
      <xdr:colOff>47625</xdr:colOff>
      <xdr:row>39</xdr:row>
      <xdr:rowOff>57150</xdr:rowOff>
    </xdr:from>
    <xdr:to>
      <xdr:col>29</xdr:col>
      <xdr:colOff>66675</xdr:colOff>
      <xdr:row>40</xdr:row>
      <xdr:rowOff>133350</xdr:rowOff>
    </xdr:to>
    <xdr:sp macro="" textlink="">
      <xdr:nvSpPr>
        <xdr:cNvPr id="10272" name="Text Box 32">
          <a:extLst>
            <a:ext uri="{FF2B5EF4-FFF2-40B4-BE49-F238E27FC236}">
              <a16:creationId xmlns:a16="http://schemas.microsoft.com/office/drawing/2014/main" id="{00000000-0008-0000-0600-000020280000}"/>
            </a:ext>
          </a:extLst>
        </xdr:cNvPr>
        <xdr:cNvSpPr txBox="1">
          <a:spLocks noChangeArrowheads="1"/>
        </xdr:cNvSpPr>
      </xdr:nvSpPr>
      <xdr:spPr bwMode="auto">
        <a:xfrm>
          <a:off x="47625" y="6086475"/>
          <a:ext cx="4943475" cy="228600"/>
        </a:xfrm>
        <a:prstGeom prst="rect">
          <a:avLst/>
        </a:prstGeom>
        <a:solidFill>
          <a:srgbClr val="FFFFCC"/>
        </a:solidFill>
        <a:ln w="9525">
          <a:noFill/>
          <a:miter lim="800000"/>
          <a:headEnd/>
          <a:tailEnd/>
        </a:ln>
      </xdr:spPr>
      <xdr:txBody>
        <a:bodyPr vertOverflow="clip" wrap="square" lIns="27432" tIns="22860" rIns="0" bIns="0" anchor="t" upright="1"/>
        <a:lstStyle/>
        <a:p>
          <a:pPr algn="l" rtl="0">
            <a:defRPr sz="1000"/>
          </a:pPr>
          <a:r>
            <a:rPr lang="pt-PT" sz="1000" b="1" i="0" u="none" strike="noStrike" baseline="0">
              <a:solidFill>
                <a:srgbClr val="000000"/>
              </a:solidFill>
              <a:latin typeface="Arial"/>
              <a:cs typeface="Arial"/>
            </a:rPr>
            <a:t>(*)</a:t>
          </a:r>
          <a:r>
            <a:rPr lang="pt-PT" sz="1000" b="0" i="0" u="none" strike="noStrike" baseline="0">
              <a:solidFill>
                <a:srgbClr val="000000"/>
              </a:solidFill>
              <a:latin typeface="Arial"/>
              <a:cs typeface="Arial"/>
            </a:rPr>
            <a:t> Declarações a apresentar devidamente preenchidas. Minuta em anexo </a:t>
          </a:r>
          <a:r>
            <a:rPr lang="pt-PT" sz="1000" b="1" i="0" u="none" strike="noStrike" baseline="0">
              <a:solidFill>
                <a:srgbClr val="000000"/>
              </a:solidFill>
              <a:latin typeface="Arial"/>
              <a:cs typeface="Arial"/>
            </a:rPr>
            <a:t>(Anexo II)</a:t>
          </a:r>
          <a:r>
            <a:rPr lang="pt-PT" sz="1000" b="0" i="0" u="none" strike="noStrike" baseline="0">
              <a:solidFill>
                <a:srgbClr val="000000"/>
              </a:solidFill>
              <a:latin typeface="Arial"/>
              <a:cs typeface="Arial"/>
            </a:rPr>
            <a:t>. </a:t>
          </a:r>
        </a:p>
      </xdr:txBody>
    </xdr:sp>
    <xdr:clientData/>
  </xdr:twoCellAnchor>
  <mc:AlternateContent xmlns:mc="http://schemas.openxmlformats.org/markup-compatibility/2006">
    <mc:Choice xmlns:a14="http://schemas.microsoft.com/office/drawing/2010/main" Requires="a14">
      <xdr:twoCellAnchor editAs="absolute">
        <xdr:from>
          <xdr:col>29</xdr:col>
          <xdr:colOff>123825</xdr:colOff>
          <xdr:row>6</xdr:row>
          <xdr:rowOff>123825</xdr:rowOff>
        </xdr:from>
        <xdr:to>
          <xdr:col>31</xdr:col>
          <xdr:colOff>114300</xdr:colOff>
          <xdr:row>8</xdr:row>
          <xdr:rowOff>66675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solidFill>
              <a:srgbClr val="CCFFFF" mc:Ignorable="a14" a14:legacySpreadsheetColorIndex="41"/>
            </a:solidFill>
            <a:ln w="38100" cmpd="dbl">
              <a:solidFill>
                <a:srgbClr val="333333" mc:Ignorable="a14" a14:legacySpreadsheetColorIndex="63"/>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19050</xdr:colOff>
          <xdr:row>14</xdr:row>
          <xdr:rowOff>76200</xdr:rowOff>
        </xdr:from>
        <xdr:to>
          <xdr:col>32</xdr:col>
          <xdr:colOff>0</xdr:colOff>
          <xdr:row>16</xdr:row>
          <xdr:rowOff>19050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600-000006280000}"/>
                </a:ext>
              </a:extLst>
            </xdr:cNvPr>
            <xdr:cNvSpPr/>
          </xdr:nvSpPr>
          <xdr:spPr bwMode="auto">
            <a:xfrm>
              <a:off x="0" y="0"/>
              <a:ext cx="0" cy="0"/>
            </a:xfrm>
            <a:prstGeom prst="rect">
              <a:avLst/>
            </a:prstGeom>
            <a:solidFill>
              <a:srgbClr val="CCFFFF" mc:Ignorable="a14" a14:legacySpreadsheetColorIndex="41"/>
            </a:solidFill>
            <a:ln w="38100" cmpd="dbl">
              <a:solidFill>
                <a:srgbClr val="333333" mc:Ignorable="a14" a14:legacySpreadsheetColorIndex="63"/>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28575</xdr:colOff>
          <xdr:row>17</xdr:row>
          <xdr:rowOff>9525</xdr:rowOff>
        </xdr:from>
        <xdr:to>
          <xdr:col>32</xdr:col>
          <xdr:colOff>19050</xdr:colOff>
          <xdr:row>18</xdr:row>
          <xdr:rowOff>95250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0" y="0"/>
              <a:ext cx="0" cy="0"/>
            </a:xfrm>
            <a:prstGeom prst="rect">
              <a:avLst/>
            </a:prstGeom>
            <a:solidFill>
              <a:srgbClr val="CCFFFF" mc:Ignorable="a14" a14:legacySpreadsheetColorIndex="41"/>
            </a:solidFill>
            <a:ln w="38100" cmpd="dbl">
              <a:solidFill>
                <a:srgbClr val="333333" mc:Ignorable="a14" a14:legacySpreadsheetColorIndex="63"/>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19050</xdr:colOff>
          <xdr:row>19</xdr:row>
          <xdr:rowOff>95250</xdr:rowOff>
        </xdr:from>
        <xdr:to>
          <xdr:col>32</xdr:col>
          <xdr:colOff>0</xdr:colOff>
          <xdr:row>21</xdr:row>
          <xdr:rowOff>19050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600-00000B280000}"/>
                </a:ext>
              </a:extLst>
            </xdr:cNvPr>
            <xdr:cNvSpPr/>
          </xdr:nvSpPr>
          <xdr:spPr bwMode="auto">
            <a:xfrm>
              <a:off x="0" y="0"/>
              <a:ext cx="0" cy="0"/>
            </a:xfrm>
            <a:prstGeom prst="rect">
              <a:avLst/>
            </a:prstGeom>
            <a:solidFill>
              <a:srgbClr val="CCFFFF" mc:Ignorable="a14" a14:legacySpreadsheetColorIndex="41"/>
            </a:solidFill>
            <a:ln w="38100" cmpd="dbl">
              <a:solidFill>
                <a:srgbClr val="333333" mc:Ignorable="a14" a14:legacySpreadsheetColorIndex="63"/>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28575</xdr:colOff>
          <xdr:row>22</xdr:row>
          <xdr:rowOff>114300</xdr:rowOff>
        </xdr:from>
        <xdr:to>
          <xdr:col>32</xdr:col>
          <xdr:colOff>19050</xdr:colOff>
          <xdr:row>24</xdr:row>
          <xdr:rowOff>47625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0" y="0"/>
              <a:ext cx="0" cy="0"/>
            </a:xfrm>
            <a:prstGeom prst="rect">
              <a:avLst/>
            </a:prstGeom>
            <a:solidFill>
              <a:srgbClr val="CCFFFF" mc:Ignorable="a14" a14:legacySpreadsheetColorIndex="41"/>
            </a:solidFill>
            <a:ln w="38100" cmpd="dbl">
              <a:solidFill>
                <a:srgbClr val="333333" mc:Ignorable="a14" a14:legacySpreadsheetColorIndex="63"/>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28575</xdr:colOff>
          <xdr:row>25</xdr:row>
          <xdr:rowOff>19050</xdr:rowOff>
        </xdr:from>
        <xdr:to>
          <xdr:col>32</xdr:col>
          <xdr:colOff>19050</xdr:colOff>
          <xdr:row>26</xdr:row>
          <xdr:rowOff>114300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0" y="0"/>
              <a:ext cx="0" cy="0"/>
            </a:xfrm>
            <a:prstGeom prst="rect">
              <a:avLst/>
            </a:prstGeom>
            <a:solidFill>
              <a:srgbClr val="CCFFFF" mc:Ignorable="a14" a14:legacySpreadsheetColorIndex="41"/>
            </a:solidFill>
            <a:ln w="38100" cmpd="dbl">
              <a:solidFill>
                <a:srgbClr val="333333" mc:Ignorable="a14" a14:legacySpreadsheetColorIndex="63"/>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28575</xdr:colOff>
          <xdr:row>28</xdr:row>
          <xdr:rowOff>95250</xdr:rowOff>
        </xdr:from>
        <xdr:to>
          <xdr:col>32</xdr:col>
          <xdr:colOff>19050</xdr:colOff>
          <xdr:row>30</xdr:row>
          <xdr:rowOff>19050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0" y="0"/>
              <a:ext cx="0" cy="0"/>
            </a:xfrm>
            <a:prstGeom prst="rect">
              <a:avLst/>
            </a:prstGeom>
            <a:solidFill>
              <a:srgbClr val="CCFFFF" mc:Ignorable="a14" a14:legacySpreadsheetColorIndex="41"/>
            </a:solidFill>
            <a:ln w="38100" cmpd="dbl">
              <a:solidFill>
                <a:srgbClr val="333333" mc:Ignorable="a14" a14:legacySpreadsheetColorIndex="63"/>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28575</xdr:colOff>
          <xdr:row>32</xdr:row>
          <xdr:rowOff>114300</xdr:rowOff>
        </xdr:from>
        <xdr:to>
          <xdr:col>32</xdr:col>
          <xdr:colOff>28575</xdr:colOff>
          <xdr:row>34</xdr:row>
          <xdr:rowOff>47625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0" y="0"/>
              <a:ext cx="0" cy="0"/>
            </a:xfrm>
            <a:prstGeom prst="rect">
              <a:avLst/>
            </a:prstGeom>
            <a:solidFill>
              <a:srgbClr val="CCFFFF" mc:Ignorable="a14" a14:legacySpreadsheetColorIndex="41"/>
            </a:solidFill>
            <a:ln w="38100" cmpd="dbl">
              <a:solidFill>
                <a:srgbClr val="333333" mc:Ignorable="a14" a14:legacySpreadsheetColorIndex="63"/>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19050</xdr:colOff>
          <xdr:row>12</xdr:row>
          <xdr:rowOff>66675</xdr:rowOff>
        </xdr:from>
        <xdr:to>
          <xdr:col>32</xdr:col>
          <xdr:colOff>0</xdr:colOff>
          <xdr:row>13</xdr:row>
          <xdr:rowOff>142875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0" y="0"/>
              <a:ext cx="0" cy="0"/>
            </a:xfrm>
            <a:prstGeom prst="rect">
              <a:avLst/>
            </a:prstGeom>
            <a:solidFill>
              <a:srgbClr val="CCFFFF" mc:Ignorable="a14" a14:legacySpreadsheetColorIndex="41"/>
            </a:solidFill>
            <a:ln w="38100" cmpd="dbl">
              <a:solidFill>
                <a:srgbClr val="333333" mc:Ignorable="a14" a14:legacySpreadsheetColorIndex="63"/>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66675</xdr:colOff>
          <xdr:row>36</xdr:row>
          <xdr:rowOff>19050</xdr:rowOff>
        </xdr:from>
        <xdr:to>
          <xdr:col>32</xdr:col>
          <xdr:colOff>28575</xdr:colOff>
          <xdr:row>37</xdr:row>
          <xdr:rowOff>95250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0" y="0"/>
              <a:ext cx="0" cy="0"/>
            </a:xfrm>
            <a:prstGeom prst="rect">
              <a:avLst/>
            </a:prstGeom>
            <a:solidFill>
              <a:srgbClr val="CCFFFF" mc:Ignorable="a14" a14:legacySpreadsheetColorIndex="41"/>
            </a:solidFill>
            <a:ln w="38100" cmpd="dbl">
              <a:solidFill>
                <a:srgbClr val="333333" mc:Ignorable="a14" a14:legacySpreadsheetColorIndex="63"/>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19050</xdr:colOff>
      <xdr:row>3</xdr:row>
      <xdr:rowOff>95250</xdr:rowOff>
    </xdr:from>
    <xdr:to>
      <xdr:col>9</xdr:col>
      <xdr:colOff>571500</xdr:colOff>
      <xdr:row>12</xdr:row>
      <xdr:rowOff>133350</xdr:rowOff>
    </xdr:to>
    <xdr:sp macro="" textlink="">
      <xdr:nvSpPr>
        <xdr:cNvPr id="20481" name="Text Box 1">
          <a:extLst>
            <a:ext uri="{FF2B5EF4-FFF2-40B4-BE49-F238E27FC236}">
              <a16:creationId xmlns:a16="http://schemas.microsoft.com/office/drawing/2014/main" id="{00000000-0008-0000-0700-000001500000}"/>
            </a:ext>
          </a:extLst>
        </xdr:cNvPr>
        <xdr:cNvSpPr txBox="1">
          <a:spLocks noChangeArrowheads="1"/>
        </xdr:cNvSpPr>
      </xdr:nvSpPr>
      <xdr:spPr bwMode="auto">
        <a:xfrm>
          <a:off x="104775" y="762000"/>
          <a:ext cx="5734050" cy="1666875"/>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1100" b="0" i="0" u="none" strike="noStrike" baseline="0">
              <a:solidFill>
                <a:srgbClr val="000000"/>
              </a:solidFill>
              <a:latin typeface="Arial"/>
              <a:cs typeface="Arial"/>
            </a:rPr>
            <a:t>A empresa…...pessoa colectiva com o NIPC……, sediada em…...e matriculada na Conservatória do Registo Comercial de……sob o Nº ….., representada por…..na qualidade de ….(procurador)…, promotora do projecto de investimento candidato ao sistema de Benefícios Fiscais, Decreto-Lei 409/99 de 15 de Outubro, vem por meio desta declarar que: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16</xdr:row>
      <xdr:rowOff>85725</xdr:rowOff>
    </xdr:from>
    <xdr:to>
      <xdr:col>36</xdr:col>
      <xdr:colOff>0</xdr:colOff>
      <xdr:row>19</xdr:row>
      <xdr:rowOff>142875</xdr:rowOff>
    </xdr:to>
    <xdr:sp macro="" textlink="">
      <xdr:nvSpPr>
        <xdr:cNvPr id="32769" name="Text Box 1">
          <a:extLst>
            <a:ext uri="{FF2B5EF4-FFF2-40B4-BE49-F238E27FC236}">
              <a16:creationId xmlns:a16="http://schemas.microsoft.com/office/drawing/2014/main" id="{00000000-0008-0000-0800-000001800000}"/>
            </a:ext>
          </a:extLst>
        </xdr:cNvPr>
        <xdr:cNvSpPr txBox="1">
          <a:spLocks noChangeArrowheads="1"/>
        </xdr:cNvSpPr>
      </xdr:nvSpPr>
      <xdr:spPr bwMode="auto">
        <a:xfrm>
          <a:off x="914400" y="2257425"/>
          <a:ext cx="5972175" cy="542925"/>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1000" b="1" i="0" u="none" strike="noStrike" baseline="0">
              <a:solidFill>
                <a:srgbClr val="000000"/>
              </a:solidFill>
              <a:latin typeface="Arial"/>
              <a:cs typeface="Arial"/>
            </a:rPr>
            <a:t>(1)</a:t>
          </a:r>
          <a:r>
            <a:rPr lang="pt-PT" sz="1000" b="0" i="0" u="none" strike="noStrike" baseline="0">
              <a:solidFill>
                <a:srgbClr val="000000"/>
              </a:solidFill>
              <a:latin typeface="Arial"/>
              <a:cs typeface="Arial"/>
            </a:rPr>
            <a:t> Caso a empresa se candidate a este tipo de isenção deverá apresentar a Declaração de Aceitação dos Benefícios em causa emitida pelo órgão municipal competente </a:t>
          </a:r>
          <a:r>
            <a:rPr lang="pt-PT" sz="1000" b="1" i="0" u="none" strike="noStrike" baseline="0">
              <a:solidFill>
                <a:srgbClr val="000000"/>
              </a:solidFill>
              <a:latin typeface="Arial"/>
              <a:cs typeface="Arial"/>
            </a:rPr>
            <a:t>(ver Anexo - I)</a:t>
          </a:r>
          <a:r>
            <a:rPr lang="pt-PT" sz="1000" b="0" i="0" u="none" strike="noStrike" baseline="0">
              <a:solidFill>
                <a:srgbClr val="000000"/>
              </a:solidFill>
              <a:latin typeface="Arial"/>
              <a:cs typeface="Arial"/>
            </a:rPr>
            <a:t>. </a:t>
          </a:r>
        </a:p>
        <a:p>
          <a:pPr algn="just" rtl="0">
            <a:defRPr sz="1000"/>
          </a:pPr>
          <a:endParaRPr lang="pt-PT" sz="1000" b="0" i="0" u="none" strike="noStrike" baseline="0">
            <a:solidFill>
              <a:srgbClr val="000000"/>
            </a:solidFill>
            <a:latin typeface="Arial"/>
            <a:cs typeface="Arial"/>
          </a:endParaRPr>
        </a:p>
        <a:p>
          <a:pPr algn="just" rtl="0">
            <a:defRPr sz="1000"/>
          </a:pPr>
          <a:endParaRPr lang="pt-PT" sz="1000" b="0" i="0" u="none" strike="noStrike" baseline="0">
            <a:solidFill>
              <a:srgbClr val="000000"/>
            </a:solidFill>
            <a:latin typeface="Arial"/>
            <a:cs typeface="Arial"/>
          </a:endParaRPr>
        </a:p>
      </xdr:txBody>
    </xdr:sp>
    <xdr:clientData/>
  </xdr:twoCellAnchor>
  <xdr:twoCellAnchor>
    <xdr:from>
      <xdr:col>4</xdr:col>
      <xdr:colOff>114300</xdr:colOff>
      <xdr:row>25</xdr:row>
      <xdr:rowOff>0</xdr:rowOff>
    </xdr:from>
    <xdr:to>
      <xdr:col>36</xdr:col>
      <xdr:colOff>590550</xdr:colOff>
      <xdr:row>26</xdr:row>
      <xdr:rowOff>142875</xdr:rowOff>
    </xdr:to>
    <xdr:sp macro="" textlink="">
      <xdr:nvSpPr>
        <xdr:cNvPr id="32802" name="Text Box 4">
          <a:extLst>
            <a:ext uri="{FF2B5EF4-FFF2-40B4-BE49-F238E27FC236}">
              <a16:creationId xmlns:a16="http://schemas.microsoft.com/office/drawing/2014/main" id="{00000000-0008-0000-0800-000022800000}"/>
            </a:ext>
          </a:extLst>
        </xdr:cNvPr>
        <xdr:cNvSpPr txBox="1">
          <a:spLocks noChangeArrowheads="1"/>
        </xdr:cNvSpPr>
      </xdr:nvSpPr>
      <xdr:spPr bwMode="auto">
        <a:xfrm>
          <a:off x="885825" y="3629025"/>
          <a:ext cx="65913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a:lstStyle/>
        <a:p>
          <a:pPr algn="l" rtl="0">
            <a:defRPr sz="1000"/>
          </a:pPr>
          <a:r>
            <a:rPr lang="en-US" sz="1000" b="1" i="0" u="none" strike="noStrike" baseline="0">
              <a:solidFill>
                <a:srgbClr val="000000"/>
              </a:solidFill>
              <a:latin typeface="Arial"/>
              <a:cs typeface="Arial"/>
            </a:rPr>
            <a:t>(2)</a:t>
          </a:r>
          <a:r>
            <a:rPr lang="en-US" sz="1000" b="0" i="0" u="none" strike="noStrike" baseline="0">
              <a:solidFill>
                <a:srgbClr val="000000"/>
              </a:solidFill>
              <a:latin typeface="Arial"/>
              <a:cs typeface="Arial"/>
            </a:rPr>
            <a:t> Para formalização da candidatura a este tipo de benefícios consultar instruções no final deste Formulário.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3</xdr:row>
      <xdr:rowOff>47625</xdr:rowOff>
    </xdr:from>
    <xdr:to>
      <xdr:col>10</xdr:col>
      <xdr:colOff>542925</xdr:colOff>
      <xdr:row>70</xdr:row>
      <xdr:rowOff>28575</xdr:rowOff>
    </xdr:to>
    <xdr:sp macro="" textlink="" fLocksText="0">
      <xdr:nvSpPr>
        <xdr:cNvPr id="22529" name="Text Box 1">
          <a:extLst>
            <a:ext uri="{FF2B5EF4-FFF2-40B4-BE49-F238E27FC236}">
              <a16:creationId xmlns:a16="http://schemas.microsoft.com/office/drawing/2014/main" id="{00000000-0008-0000-0900-000001580000}"/>
            </a:ext>
          </a:extLst>
        </xdr:cNvPr>
        <xdr:cNvSpPr txBox="1">
          <a:spLocks noChangeArrowheads="1"/>
        </xdr:cNvSpPr>
      </xdr:nvSpPr>
      <xdr:spPr bwMode="auto">
        <a:xfrm>
          <a:off x="444500" y="644525"/>
          <a:ext cx="7058025" cy="11004550"/>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22860" rIns="27432" bIns="0" anchor="t" upright="1"/>
        <a:lstStyle/>
        <a:p>
          <a:pPr algn="just" rtl="0">
            <a:defRPr sz="1000"/>
          </a:pPr>
          <a:r>
            <a:rPr lang="en-US" sz="900" b="0" i="0" u="none" strike="noStrike" baseline="0">
              <a:solidFill>
                <a:srgbClr val="000000"/>
              </a:solidFill>
              <a:latin typeface="Arial"/>
              <a:cs typeface="Arial"/>
            </a:rPr>
            <a:t>Descrição sintética da evolução do promotor ou dos seus accionistas (greenfield): áreas de negócio; principais produtos; principais clientes; principais fornecedores; base tecnológica; perspectivas de desenvolvimento do mercado; estratégia do promotor subjacente ao projeto.</a:t>
          </a:r>
        </a:p>
        <a:p>
          <a:pPr algn="just" rtl="0">
            <a:defRPr sz="1000"/>
          </a:pPr>
          <a:endParaRPr lang="en-US" sz="800" b="0" i="0" u="none" strike="noStrike" baseline="0">
            <a:solidFill>
              <a:srgbClr val="000000"/>
            </a:solidFill>
            <a:latin typeface="Arial"/>
            <a:cs typeface="Arial"/>
          </a:endParaRPr>
        </a:p>
        <a:p>
          <a:pPr algn="just" rtl="0">
            <a:defRPr sz="1000"/>
          </a:pPr>
          <a:r>
            <a:rPr lang="en-US" sz="1200" b="1" i="0" u="none" strike="noStrike" baseline="0">
              <a:solidFill>
                <a:srgbClr val="000000"/>
              </a:solidFill>
              <a:latin typeface="Arial"/>
              <a:cs typeface="Arial"/>
            </a:rPr>
            <a:t>* Não preencher caso a empresa tenha candidatado este mesmo projecto em simultâneo a Sistemas Incentivos Financeiros</a:t>
          </a:r>
        </a:p>
      </xdr:txBody>
    </xdr:sp>
    <xdr:clientData fLocksWithSheet="0"/>
  </xdr:twoCellAnchor>
</xdr:wsDr>
</file>

<file path=xl/drawings/drawing7.xml><?xml version="1.0" encoding="utf-8"?>
<xdr:wsDr xmlns:xdr="http://schemas.openxmlformats.org/drawingml/2006/spreadsheetDrawing" xmlns:a="http://schemas.openxmlformats.org/drawingml/2006/main">
  <xdr:twoCellAnchor>
    <xdr:from>
      <xdr:col>2</xdr:col>
      <xdr:colOff>28575</xdr:colOff>
      <xdr:row>4</xdr:row>
      <xdr:rowOff>19050</xdr:rowOff>
    </xdr:from>
    <xdr:to>
      <xdr:col>11</xdr:col>
      <xdr:colOff>19050</xdr:colOff>
      <xdr:row>77</xdr:row>
      <xdr:rowOff>9525</xdr:rowOff>
    </xdr:to>
    <xdr:sp macro="" textlink="" fLocksText="0">
      <xdr:nvSpPr>
        <xdr:cNvPr id="23553" name="Text Box 1">
          <a:extLst>
            <a:ext uri="{FF2B5EF4-FFF2-40B4-BE49-F238E27FC236}">
              <a16:creationId xmlns:a16="http://schemas.microsoft.com/office/drawing/2014/main" id="{00000000-0008-0000-0A00-0000015C0000}"/>
            </a:ext>
          </a:extLst>
        </xdr:cNvPr>
        <xdr:cNvSpPr txBox="1">
          <a:spLocks noChangeArrowheads="1"/>
        </xdr:cNvSpPr>
      </xdr:nvSpPr>
      <xdr:spPr bwMode="auto">
        <a:xfrm>
          <a:off x="495300" y="971550"/>
          <a:ext cx="7543800" cy="11639550"/>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22860" rIns="27432" bIns="0" anchor="t" upright="1"/>
        <a:lstStyle/>
        <a:p>
          <a:pPr algn="just" rtl="0">
            <a:defRPr sz="1000"/>
          </a:pPr>
          <a:r>
            <a:rPr lang="en-US" sz="800" b="0" i="0" u="none" strike="noStrike" baseline="0">
              <a:solidFill>
                <a:srgbClr val="000000"/>
              </a:solidFill>
              <a:latin typeface="Arial"/>
              <a:cs typeface="Arial"/>
            </a:rPr>
            <a:t>Descrição sintética do projeto: objetivos; áreas de intervenção; principais investimentos; situação competitiva após o investimento.</a:t>
          </a:r>
        </a:p>
        <a:p>
          <a:pPr algn="just" rtl="0">
            <a:defRPr sz="1000"/>
          </a:pPr>
          <a:endParaRPr lang="en-US" sz="800" b="0" i="0" u="none" strike="noStrike" baseline="0">
            <a:solidFill>
              <a:srgbClr val="000000"/>
            </a:solidFill>
            <a:latin typeface="Arial"/>
            <a:cs typeface="Arial"/>
          </a:endParaRPr>
        </a:p>
        <a:p>
          <a:pPr algn="just" rtl="0">
            <a:defRPr sz="1000"/>
          </a:pPr>
          <a:r>
            <a:rPr lang="en-US" sz="1200" b="1" i="0" u="none" strike="noStrike" baseline="0">
              <a:solidFill>
                <a:srgbClr val="000000"/>
              </a:solidFill>
              <a:latin typeface="Arial"/>
              <a:cs typeface="Arial"/>
            </a:rPr>
            <a:t>* Não preencher caso a empresa tenha candidatado este mesmo projeto em simultâneo a Sistemas Incentivos Financeiros</a:t>
          </a:r>
        </a:p>
      </xdr:txBody>
    </xdr:sp>
    <xdr:clientData fLocksWithSheet="0"/>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5</xdr:row>
      <xdr:rowOff>0</xdr:rowOff>
    </xdr:from>
    <xdr:to>
      <xdr:col>11</xdr:col>
      <xdr:colOff>28575</xdr:colOff>
      <xdr:row>78</xdr:row>
      <xdr:rowOff>6438</xdr:rowOff>
    </xdr:to>
    <xdr:sp macro="" textlink="" fLocksText="0">
      <xdr:nvSpPr>
        <xdr:cNvPr id="28674" name="Text Box 2">
          <a:extLst>
            <a:ext uri="{FF2B5EF4-FFF2-40B4-BE49-F238E27FC236}">
              <a16:creationId xmlns:a16="http://schemas.microsoft.com/office/drawing/2014/main" id="{00000000-0008-0000-0B00-000002700000}"/>
            </a:ext>
          </a:extLst>
        </xdr:cNvPr>
        <xdr:cNvSpPr txBox="1">
          <a:spLocks noChangeArrowheads="1"/>
        </xdr:cNvSpPr>
      </xdr:nvSpPr>
      <xdr:spPr bwMode="auto">
        <a:xfrm>
          <a:off x="542925" y="1123950"/>
          <a:ext cx="7905750" cy="11506200"/>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a:lstStyle/>
        <a:p>
          <a:endParaRPr lang="pt-PT" baseline="0"/>
        </a:p>
        <a:p>
          <a:endParaRPr lang="pt-PT" baseline="0"/>
        </a:p>
        <a:p>
          <a:endParaRPr lang="pt-PT"/>
        </a:p>
      </xdr:txBody>
    </xdr:sp>
    <xdr:clientData fLocksWithSheet="0"/>
  </xdr:twoCellAnchor>
</xdr:wsDr>
</file>

<file path=xl/drawings/drawing9.xml><?xml version="1.0" encoding="utf-8"?>
<xdr:wsDr xmlns:xdr="http://schemas.openxmlformats.org/drawingml/2006/spreadsheetDrawing" xmlns:a="http://schemas.openxmlformats.org/drawingml/2006/main">
  <xdr:twoCellAnchor>
    <xdr:from>
      <xdr:col>2</xdr:col>
      <xdr:colOff>9525</xdr:colOff>
      <xdr:row>28</xdr:row>
      <xdr:rowOff>76200</xdr:rowOff>
    </xdr:from>
    <xdr:to>
      <xdr:col>17</xdr:col>
      <xdr:colOff>447675</xdr:colOff>
      <xdr:row>42</xdr:row>
      <xdr:rowOff>66675</xdr:rowOff>
    </xdr:to>
    <xdr:sp macro="" textlink="" fLocksText="0">
      <xdr:nvSpPr>
        <xdr:cNvPr id="30755" name="Text Box 1">
          <a:extLst>
            <a:ext uri="{FF2B5EF4-FFF2-40B4-BE49-F238E27FC236}">
              <a16:creationId xmlns:a16="http://schemas.microsoft.com/office/drawing/2014/main" id="{00000000-0008-0000-0C00-000023780000}"/>
            </a:ext>
          </a:extLst>
        </xdr:cNvPr>
        <xdr:cNvSpPr txBox="1">
          <a:spLocks noChangeArrowheads="1"/>
        </xdr:cNvSpPr>
      </xdr:nvSpPr>
      <xdr:spPr bwMode="auto">
        <a:xfrm>
          <a:off x="619125" y="6372225"/>
          <a:ext cx="8077200" cy="3314700"/>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sp>
    <xdr:clientData fLocksWithSheet="0"/>
  </xdr:twoCellAnchor>
  <xdr:twoCellAnchor>
    <xdr:from>
      <xdr:col>1</xdr:col>
      <xdr:colOff>314325</xdr:colOff>
      <xdr:row>17</xdr:row>
      <xdr:rowOff>76200</xdr:rowOff>
    </xdr:from>
    <xdr:to>
      <xdr:col>17</xdr:col>
      <xdr:colOff>457200</xdr:colOff>
      <xdr:row>26</xdr:row>
      <xdr:rowOff>114300</xdr:rowOff>
    </xdr:to>
    <xdr:sp macro="" textlink="" fLocksText="0">
      <xdr:nvSpPr>
        <xdr:cNvPr id="30723" name="Text Box 3">
          <a:extLst>
            <a:ext uri="{FF2B5EF4-FFF2-40B4-BE49-F238E27FC236}">
              <a16:creationId xmlns:a16="http://schemas.microsoft.com/office/drawing/2014/main" id="{00000000-0008-0000-0C00-000003780000}"/>
            </a:ext>
          </a:extLst>
        </xdr:cNvPr>
        <xdr:cNvSpPr txBox="1">
          <a:spLocks noChangeArrowheads="1"/>
        </xdr:cNvSpPr>
      </xdr:nvSpPr>
      <xdr:spPr bwMode="auto">
        <a:xfrm>
          <a:off x="590550" y="3648075"/>
          <a:ext cx="8115300" cy="2266950"/>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sp>
    <xdr:clientData fLocksWithSheet="0"/>
  </xdr:twoCellAnchor>
  <xdr:twoCellAnchor>
    <xdr:from>
      <xdr:col>1</xdr:col>
      <xdr:colOff>314325</xdr:colOff>
      <xdr:row>6</xdr:row>
      <xdr:rowOff>38100</xdr:rowOff>
    </xdr:from>
    <xdr:to>
      <xdr:col>17</xdr:col>
      <xdr:colOff>457200</xdr:colOff>
      <xdr:row>15</xdr:row>
      <xdr:rowOff>123825</xdr:rowOff>
    </xdr:to>
    <xdr:sp macro="" textlink="" fLocksText="0">
      <xdr:nvSpPr>
        <xdr:cNvPr id="30724" name="Text Box 4">
          <a:extLst>
            <a:ext uri="{FF2B5EF4-FFF2-40B4-BE49-F238E27FC236}">
              <a16:creationId xmlns:a16="http://schemas.microsoft.com/office/drawing/2014/main" id="{00000000-0008-0000-0C00-000004780000}"/>
            </a:ext>
          </a:extLst>
        </xdr:cNvPr>
        <xdr:cNvSpPr txBox="1">
          <a:spLocks noChangeArrowheads="1"/>
        </xdr:cNvSpPr>
      </xdr:nvSpPr>
      <xdr:spPr bwMode="auto">
        <a:xfrm>
          <a:off x="590550" y="971550"/>
          <a:ext cx="8115300" cy="2228850"/>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a:lstStyle/>
        <a:p>
          <a:endParaRPr lang="pt-PT"/>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CA3E8-DFA6-440B-BB5B-A3B18C3A10DD}">
  <dimension ref="A1:E35"/>
  <sheetViews>
    <sheetView showGridLines="0" showRowColHeaders="0" tabSelected="1" workbookViewId="0">
      <selection activeCell="C15" sqref="C15"/>
    </sheetView>
  </sheetViews>
  <sheetFormatPr defaultColWidth="0" defaultRowHeight="12.75" zeroHeight="1"/>
  <cols>
    <col min="1" max="1" width="2.140625" style="919" customWidth="1"/>
    <col min="2" max="2" width="2.7109375" style="919" customWidth="1"/>
    <col min="3" max="3" width="217.42578125" style="919" customWidth="1"/>
    <col min="4" max="4" width="3.140625" style="919" customWidth="1"/>
    <col min="5" max="5" width="2.5703125" style="919" customWidth="1"/>
    <col min="6" max="16384" width="9.140625" style="919" hidden="1"/>
  </cols>
  <sheetData>
    <row r="1" spans="2:4"/>
    <row r="2" spans="2:4">
      <c r="B2" s="1054"/>
      <c r="C2" s="1055"/>
      <c r="D2" s="1056"/>
    </row>
    <row r="3" spans="2:4" ht="15.75">
      <c r="B3" s="1057"/>
      <c r="C3" s="1637" t="s">
        <v>5668</v>
      </c>
      <c r="D3" s="1638"/>
    </row>
    <row r="4" spans="2:4">
      <c r="B4" s="1057"/>
      <c r="C4" s="986" t="s">
        <v>5671</v>
      </c>
      <c r="D4" s="1639"/>
    </row>
    <row r="5" spans="2:4">
      <c r="B5" s="1057"/>
      <c r="D5" s="1058"/>
    </row>
    <row r="6" spans="2:4">
      <c r="B6" s="1057"/>
      <c r="C6" s="986" t="s">
        <v>5672</v>
      </c>
      <c r="D6" s="1639"/>
    </row>
    <row r="7" spans="2:4">
      <c r="B7" s="1057"/>
      <c r="D7" s="1058"/>
    </row>
    <row r="8" spans="2:4">
      <c r="B8" s="1057"/>
      <c r="C8" s="986" t="s">
        <v>5669</v>
      </c>
      <c r="D8" s="1639"/>
    </row>
    <row r="9" spans="2:4">
      <c r="B9" s="1057"/>
      <c r="D9" s="1058"/>
    </row>
    <row r="10" spans="2:4">
      <c r="B10" s="1057"/>
      <c r="C10" s="986" t="s">
        <v>5673</v>
      </c>
      <c r="D10" s="1639"/>
    </row>
    <row r="11" spans="2:4">
      <c r="B11" s="1057"/>
      <c r="D11" s="1058"/>
    </row>
    <row r="12" spans="2:4">
      <c r="B12" s="1057"/>
      <c r="C12" s="986" t="s">
        <v>5674</v>
      </c>
      <c r="D12" s="1639"/>
    </row>
    <row r="13" spans="2:4">
      <c r="B13" s="1057"/>
      <c r="D13" s="1058"/>
    </row>
    <row r="14" spans="2:4">
      <c r="B14" s="1057"/>
      <c r="C14" s="986" t="s">
        <v>5670</v>
      </c>
      <c r="D14" s="1639"/>
    </row>
    <row r="15" spans="2:4">
      <c r="B15" s="1057"/>
      <c r="D15" s="1058"/>
    </row>
    <row r="16" spans="2:4">
      <c r="B16" s="1057"/>
      <c r="C16" s="1043" t="s">
        <v>5675</v>
      </c>
      <c r="D16" s="1639"/>
    </row>
    <row r="17" spans="2:4">
      <c r="B17" s="1057"/>
      <c r="C17" s="1642" t="s">
        <v>5676</v>
      </c>
      <c r="D17" s="1058"/>
    </row>
    <row r="18" spans="2:4">
      <c r="B18" s="1057"/>
      <c r="C18" s="1642"/>
      <c r="D18" s="1058"/>
    </row>
    <row r="19" spans="2:4">
      <c r="B19" s="1057"/>
      <c r="D19" s="1058"/>
    </row>
    <row r="20" spans="2:4">
      <c r="B20" s="1057"/>
      <c r="C20" s="1043" t="s">
        <v>5677</v>
      </c>
      <c r="D20" s="1058"/>
    </row>
    <row r="21" spans="2:4">
      <c r="B21" s="1057"/>
      <c r="C21" s="919" t="s">
        <v>5678</v>
      </c>
      <c r="D21" s="1058"/>
    </row>
    <row r="22" spans="2:4">
      <c r="B22" s="1057"/>
      <c r="C22" s="919" t="s">
        <v>5679</v>
      </c>
      <c r="D22" s="1058"/>
    </row>
    <row r="23" spans="2:4">
      <c r="B23" s="1057"/>
      <c r="C23" s="919" t="s">
        <v>5680</v>
      </c>
      <c r="D23" s="1058"/>
    </row>
    <row r="24" spans="2:4">
      <c r="B24" s="1057"/>
      <c r="C24" s="919" t="s">
        <v>5681</v>
      </c>
      <c r="D24" s="1058"/>
    </row>
    <row r="25" spans="2:4">
      <c r="B25" s="1057"/>
      <c r="D25" s="1058"/>
    </row>
    <row r="26" spans="2:4">
      <c r="B26" s="1057"/>
      <c r="C26" s="919" t="s">
        <v>5682</v>
      </c>
      <c r="D26" s="1058"/>
    </row>
    <row r="27" spans="2:4">
      <c r="B27" s="1057"/>
      <c r="D27" s="1058"/>
    </row>
    <row r="28" spans="2:4">
      <c r="B28" s="1057"/>
      <c r="C28" s="1043" t="s">
        <v>5683</v>
      </c>
      <c r="D28" s="1058"/>
    </row>
    <row r="29" spans="2:4">
      <c r="B29" s="1057"/>
      <c r="C29" s="919" t="s">
        <v>5684</v>
      </c>
      <c r="D29" s="1058"/>
    </row>
    <row r="30" spans="2:4">
      <c r="B30" s="1057"/>
      <c r="C30" s="919" t="s">
        <v>5685</v>
      </c>
      <c r="D30" s="1058"/>
    </row>
    <row r="31" spans="2:4">
      <c r="B31" s="1057"/>
      <c r="C31" s="919" t="s">
        <v>5686</v>
      </c>
      <c r="D31" s="1058"/>
    </row>
    <row r="32" spans="2:4">
      <c r="B32" s="1057"/>
      <c r="C32" s="919" t="s">
        <v>5687</v>
      </c>
      <c r="D32" s="1058"/>
    </row>
    <row r="33" spans="2:4">
      <c r="B33" s="1057"/>
      <c r="C33" s="919" t="s">
        <v>5688</v>
      </c>
      <c r="D33" s="1058"/>
    </row>
    <row r="34" spans="2:4">
      <c r="B34" s="1195"/>
      <c r="C34" s="1196"/>
      <c r="D34" s="1197"/>
    </row>
    <row r="35" spans="2:4"/>
  </sheetData>
  <sheetProtection algorithmName="SHA-512" hashValue="kwg+4bFNg7wTzSRzqtXGHqeZVUUi4JBEieTUbqQaZgebdqWU49A2IMrP72Wu8TKegVBzua3wnc4t2BdkrButsw==" saltValue="fN1PdgxMd45PHoc/XqAyVg==" spinCount="100000" sheet="1" objects="1" scenarios="1" selectLockedCells="1"/>
  <mergeCells count="1">
    <mergeCell ref="C17:C1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B1:Q80"/>
  <sheetViews>
    <sheetView showGridLines="0" showRowColHeaders="0" zoomScale="75" zoomScaleNormal="75" zoomScaleSheetLayoutView="100" workbookViewId="0">
      <selection activeCell="A4" sqref="A4"/>
    </sheetView>
  </sheetViews>
  <sheetFormatPr defaultColWidth="0" defaultRowHeight="12.75" zeroHeight="1"/>
  <cols>
    <col min="1" max="1" width="3.5703125" style="327" customWidth="1"/>
    <col min="2" max="2" width="3" style="327" customWidth="1"/>
    <col min="3" max="3" width="31.140625" style="327" customWidth="1"/>
    <col min="4" max="4" width="16" style="327" customWidth="1"/>
    <col min="5" max="5" width="10" style="327" customWidth="1"/>
    <col min="6" max="6" width="16.140625" style="327" customWidth="1"/>
    <col min="7" max="8" width="5.7109375" style="327" customWidth="1"/>
    <col min="9" max="9" width="7" style="327" customWidth="1"/>
    <col min="10" max="10" width="5.7109375" style="327" customWidth="1"/>
    <col min="11" max="11" width="8.28515625" style="327" customWidth="1"/>
    <col min="12" max="12" width="3.85546875" style="327" customWidth="1"/>
    <col min="13" max="13" width="4.140625" style="327" customWidth="1"/>
    <col min="14" max="16384" width="0" style="327" hidden="1"/>
  </cols>
  <sheetData>
    <row r="1" spans="2:17"/>
    <row r="2" spans="2:17" ht="13.5" customHeight="1">
      <c r="B2" s="492"/>
      <c r="C2" s="493"/>
      <c r="D2" s="493"/>
      <c r="E2" s="493"/>
      <c r="F2" s="493"/>
      <c r="G2" s="493"/>
      <c r="H2" s="493"/>
      <c r="I2" s="493"/>
      <c r="J2" s="493"/>
      <c r="K2" s="493"/>
      <c r="L2" s="494"/>
      <c r="M2" s="162"/>
    </row>
    <row r="3" spans="2:17" ht="19.5" customHeight="1">
      <c r="B3" s="495"/>
      <c r="C3" s="1800" t="s">
        <v>2156</v>
      </c>
      <c r="D3" s="1801"/>
      <c r="E3" s="1801"/>
      <c r="F3" s="1801"/>
      <c r="G3" s="1801"/>
      <c r="H3" s="1801"/>
      <c r="I3" s="1801"/>
      <c r="J3" s="1801"/>
      <c r="K3" s="1802"/>
      <c r="L3" s="496"/>
      <c r="M3" s="162"/>
    </row>
    <row r="4" spans="2:17" ht="9" customHeight="1">
      <c r="B4" s="495"/>
      <c r="C4" s="336"/>
      <c r="D4" s="336"/>
      <c r="E4" s="336"/>
      <c r="F4" s="336"/>
      <c r="G4" s="336"/>
      <c r="H4" s="336"/>
      <c r="I4" s="336"/>
      <c r="J4" s="336"/>
      <c r="K4" s="336"/>
      <c r="L4" s="496"/>
      <c r="M4" s="162"/>
    </row>
    <row r="5" spans="2:17" ht="13.5" customHeight="1">
      <c r="B5" s="495"/>
      <c r="C5" s="502" t="s">
        <v>3815</v>
      </c>
      <c r="D5"/>
      <c r="E5"/>
      <c r="F5"/>
      <c r="G5"/>
      <c r="H5"/>
      <c r="I5"/>
      <c r="J5"/>
      <c r="K5"/>
      <c r="L5" s="485"/>
      <c r="M5"/>
      <c r="N5"/>
      <c r="O5"/>
      <c r="P5"/>
      <c r="Q5"/>
    </row>
    <row r="6" spans="2:17">
      <c r="B6" s="495"/>
      <c r="C6" s="162"/>
      <c r="D6" s="162"/>
      <c r="E6" s="162"/>
      <c r="F6" s="162"/>
      <c r="G6" s="162"/>
      <c r="H6" s="162"/>
      <c r="I6" s="162"/>
      <c r="J6" s="162"/>
      <c r="K6" s="162"/>
      <c r="L6" s="496"/>
      <c r="M6" s="162"/>
    </row>
    <row r="7" spans="2:17">
      <c r="B7" s="495"/>
      <c r="C7" s="162"/>
      <c r="D7" s="162"/>
      <c r="E7" s="162"/>
      <c r="F7" s="162"/>
      <c r="G7" s="162"/>
      <c r="H7" s="162"/>
      <c r="I7" s="162"/>
      <c r="J7" s="162"/>
      <c r="K7" s="162"/>
      <c r="L7" s="496"/>
      <c r="M7" s="162"/>
    </row>
    <row r="8" spans="2:17">
      <c r="B8" s="495"/>
      <c r="C8" s="162"/>
      <c r="D8" s="162"/>
      <c r="E8" s="162"/>
      <c r="F8" s="162"/>
      <c r="G8" s="162"/>
      <c r="H8" s="162"/>
      <c r="I8" s="162"/>
      <c r="J8" s="162"/>
      <c r="K8" s="162"/>
      <c r="L8" s="496"/>
      <c r="M8" s="162"/>
    </row>
    <row r="9" spans="2:17">
      <c r="B9" s="495"/>
      <c r="C9" s="162"/>
      <c r="D9" s="162"/>
      <c r="E9" s="162"/>
      <c r="F9" s="162"/>
      <c r="G9" s="162"/>
      <c r="H9" s="162"/>
      <c r="I9" s="162"/>
      <c r="J9" s="162"/>
      <c r="K9" s="162"/>
      <c r="L9" s="496"/>
      <c r="M9" s="162"/>
    </row>
    <row r="10" spans="2:17">
      <c r="B10" s="495"/>
      <c r="C10" s="162"/>
      <c r="D10" s="162"/>
      <c r="E10" s="162"/>
      <c r="F10" s="162"/>
      <c r="G10" s="162"/>
      <c r="H10" s="162"/>
      <c r="I10" s="162"/>
      <c r="J10" s="162"/>
      <c r="K10" s="162"/>
      <c r="L10" s="496"/>
      <c r="M10" s="162"/>
    </row>
    <row r="11" spans="2:17">
      <c r="B11" s="495"/>
      <c r="C11" s="162"/>
      <c r="D11" s="162"/>
      <c r="E11" s="162"/>
      <c r="F11" s="162"/>
      <c r="G11" s="162"/>
      <c r="H11" s="162"/>
      <c r="I11" s="162"/>
      <c r="J11" s="162"/>
      <c r="K11" s="162"/>
      <c r="L11" s="496"/>
      <c r="M11" s="162"/>
    </row>
    <row r="12" spans="2:17">
      <c r="B12" s="495"/>
      <c r="C12" s="162"/>
      <c r="D12" s="162"/>
      <c r="E12" s="162"/>
      <c r="F12" s="162"/>
      <c r="G12" s="162"/>
      <c r="H12" s="162"/>
      <c r="I12" s="162"/>
      <c r="J12" s="162"/>
      <c r="K12" s="162"/>
      <c r="L12" s="496"/>
      <c r="M12" s="162"/>
    </row>
    <row r="13" spans="2:17">
      <c r="B13" s="495"/>
      <c r="C13" s="162"/>
      <c r="D13" s="162"/>
      <c r="E13" s="162"/>
      <c r="F13" s="162"/>
      <c r="G13" s="162"/>
      <c r="H13" s="162"/>
      <c r="I13" s="162"/>
      <c r="J13" s="162"/>
      <c r="K13" s="162"/>
      <c r="L13" s="496"/>
      <c r="M13" s="162"/>
    </row>
    <row r="14" spans="2:17">
      <c r="B14" s="495"/>
      <c r="C14" s="162"/>
      <c r="D14" s="162"/>
      <c r="E14" s="162"/>
      <c r="F14" s="162"/>
      <c r="G14" s="162"/>
      <c r="H14" s="162"/>
      <c r="I14" s="162"/>
      <c r="J14" s="162"/>
      <c r="K14" s="162"/>
      <c r="L14" s="496"/>
      <c r="M14" s="162"/>
    </row>
    <row r="15" spans="2:17">
      <c r="B15" s="495"/>
      <c r="C15" s="162"/>
      <c r="D15" s="162"/>
      <c r="E15" s="162"/>
      <c r="F15" s="162"/>
      <c r="G15" s="162"/>
      <c r="H15" s="162"/>
      <c r="I15" s="162"/>
      <c r="J15" s="162"/>
      <c r="K15" s="162"/>
      <c r="L15" s="496"/>
      <c r="M15" s="162"/>
    </row>
    <row r="16" spans="2:17">
      <c r="B16" s="495"/>
      <c r="C16" s="162"/>
      <c r="D16" s="162"/>
      <c r="E16" s="162"/>
      <c r="F16" s="162"/>
      <c r="G16" s="162"/>
      <c r="H16" s="162"/>
      <c r="I16" s="162"/>
      <c r="J16" s="162"/>
      <c r="K16" s="162"/>
      <c r="L16" s="496"/>
      <c r="M16" s="162"/>
    </row>
    <row r="17" spans="2:13">
      <c r="B17" s="495"/>
      <c r="C17" s="162"/>
      <c r="D17" s="162"/>
      <c r="E17" s="162"/>
      <c r="F17" s="162"/>
      <c r="G17" s="162"/>
      <c r="H17" s="162"/>
      <c r="I17" s="162"/>
      <c r="J17" s="162"/>
      <c r="K17" s="162"/>
      <c r="L17" s="496"/>
      <c r="M17" s="162"/>
    </row>
    <row r="18" spans="2:13">
      <c r="B18" s="495"/>
      <c r="C18" s="162"/>
      <c r="D18" s="162"/>
      <c r="E18" s="162"/>
      <c r="F18" s="162"/>
      <c r="G18" s="162"/>
      <c r="H18" s="162"/>
      <c r="I18" s="162"/>
      <c r="J18" s="162"/>
      <c r="K18" s="162"/>
      <c r="L18" s="496"/>
      <c r="M18" s="162"/>
    </row>
    <row r="19" spans="2:13">
      <c r="B19" s="495"/>
      <c r="C19" s="162"/>
      <c r="D19" s="162"/>
      <c r="E19" s="162"/>
      <c r="F19" s="162"/>
      <c r="G19" s="162"/>
      <c r="H19" s="162"/>
      <c r="I19" s="162"/>
      <c r="J19" s="162"/>
      <c r="K19" s="162"/>
      <c r="L19" s="496"/>
      <c r="M19" s="162"/>
    </row>
    <row r="20" spans="2:13">
      <c r="B20" s="495"/>
      <c r="C20" s="162"/>
      <c r="D20" s="162"/>
      <c r="E20" s="162"/>
      <c r="F20" s="162"/>
      <c r="G20" s="162"/>
      <c r="H20" s="162"/>
      <c r="I20" s="162"/>
      <c r="J20" s="162"/>
      <c r="K20" s="162"/>
      <c r="L20" s="496"/>
      <c r="M20" s="162"/>
    </row>
    <row r="21" spans="2:13">
      <c r="B21" s="495"/>
      <c r="C21" s="162"/>
      <c r="D21" s="162"/>
      <c r="E21" s="162"/>
      <c r="F21" s="162"/>
      <c r="G21" s="162"/>
      <c r="H21" s="162"/>
      <c r="I21" s="162"/>
      <c r="J21" s="162"/>
      <c r="K21" s="162"/>
      <c r="L21" s="496"/>
      <c r="M21" s="162"/>
    </row>
    <row r="22" spans="2:13">
      <c r="B22" s="495"/>
      <c r="C22" s="162"/>
      <c r="D22" s="162"/>
      <c r="E22" s="162"/>
      <c r="F22" s="162"/>
      <c r="G22" s="162"/>
      <c r="H22" s="162"/>
      <c r="I22" s="162"/>
      <c r="J22" s="162"/>
      <c r="K22" s="162"/>
      <c r="L22" s="496"/>
      <c r="M22" s="162"/>
    </row>
    <row r="23" spans="2:13">
      <c r="B23" s="495"/>
      <c r="C23" s="162"/>
      <c r="D23" s="162"/>
      <c r="E23" s="162"/>
      <c r="F23" s="162"/>
      <c r="G23" s="162"/>
      <c r="H23" s="162"/>
      <c r="I23" s="162"/>
      <c r="J23" s="162"/>
      <c r="K23" s="162"/>
      <c r="L23" s="496"/>
      <c r="M23" s="162"/>
    </row>
    <row r="24" spans="2:13">
      <c r="B24" s="495"/>
      <c r="C24" s="162"/>
      <c r="D24" s="162"/>
      <c r="E24" s="162"/>
      <c r="F24" s="162"/>
      <c r="G24" s="162"/>
      <c r="H24" s="162"/>
      <c r="I24" s="162"/>
      <c r="J24" s="162"/>
      <c r="K24" s="162"/>
      <c r="L24" s="496"/>
      <c r="M24" s="162"/>
    </row>
    <row r="25" spans="2:13">
      <c r="B25" s="495"/>
      <c r="C25" s="162"/>
      <c r="D25" s="162"/>
      <c r="E25" s="162"/>
      <c r="F25" s="162"/>
      <c r="G25" s="162"/>
      <c r="H25" s="162"/>
      <c r="I25" s="162"/>
      <c r="J25" s="162"/>
      <c r="K25" s="162"/>
      <c r="L25" s="496"/>
      <c r="M25" s="162"/>
    </row>
    <row r="26" spans="2:13">
      <c r="B26" s="495"/>
      <c r="C26" s="162"/>
      <c r="D26" s="162"/>
      <c r="E26" s="162"/>
      <c r="F26" s="162"/>
      <c r="G26" s="162"/>
      <c r="H26" s="162"/>
      <c r="I26" s="162"/>
      <c r="J26" s="162"/>
      <c r="K26" s="162"/>
      <c r="L26" s="496"/>
      <c r="M26" s="162"/>
    </row>
    <row r="27" spans="2:13">
      <c r="B27" s="495"/>
      <c r="C27" s="162"/>
      <c r="D27" s="162"/>
      <c r="E27" s="162"/>
      <c r="F27" s="162"/>
      <c r="G27" s="162"/>
      <c r="H27" s="162"/>
      <c r="I27" s="162"/>
      <c r="J27" s="162"/>
      <c r="K27" s="162"/>
      <c r="L27" s="496"/>
      <c r="M27" s="162"/>
    </row>
    <row r="28" spans="2:13">
      <c r="B28" s="495"/>
      <c r="C28" s="162"/>
      <c r="D28" s="162"/>
      <c r="E28" s="162"/>
      <c r="F28" s="162"/>
      <c r="G28" s="162"/>
      <c r="H28" s="162"/>
      <c r="I28" s="162"/>
      <c r="J28" s="162"/>
      <c r="K28" s="162"/>
      <c r="L28" s="496"/>
      <c r="M28" s="162"/>
    </row>
    <row r="29" spans="2:13">
      <c r="B29" s="495"/>
      <c r="C29" s="162"/>
      <c r="D29" s="162"/>
      <c r="E29" s="162"/>
      <c r="F29" s="162"/>
      <c r="G29" s="162"/>
      <c r="H29" s="162"/>
      <c r="I29" s="162"/>
      <c r="J29" s="162"/>
      <c r="K29" s="162"/>
      <c r="L29" s="496"/>
      <c r="M29" s="162"/>
    </row>
    <row r="30" spans="2:13">
      <c r="B30" s="495"/>
      <c r="C30" s="162"/>
      <c r="D30" s="162"/>
      <c r="E30" s="162"/>
      <c r="F30" s="162"/>
      <c r="G30" s="162"/>
      <c r="H30" s="162"/>
      <c r="I30" s="162"/>
      <c r="J30" s="162"/>
      <c r="K30" s="162"/>
      <c r="L30" s="496"/>
      <c r="M30" s="162"/>
    </row>
    <row r="31" spans="2:13">
      <c r="B31" s="495"/>
      <c r="C31" s="162"/>
      <c r="D31" s="162"/>
      <c r="E31" s="162"/>
      <c r="F31" s="162"/>
      <c r="G31" s="162"/>
      <c r="H31" s="162"/>
      <c r="I31" s="162"/>
      <c r="J31" s="162"/>
      <c r="K31" s="162"/>
      <c r="L31" s="496"/>
      <c r="M31" s="162"/>
    </row>
    <row r="32" spans="2:13">
      <c r="B32" s="495"/>
      <c r="C32" s="162"/>
      <c r="D32" s="162"/>
      <c r="E32" s="162"/>
      <c r="F32" s="162"/>
      <c r="G32" s="162"/>
      <c r="H32" s="162"/>
      <c r="I32" s="162"/>
      <c r="J32" s="162"/>
      <c r="K32" s="162"/>
      <c r="L32" s="496"/>
      <c r="M32" s="162"/>
    </row>
    <row r="33" spans="2:13">
      <c r="B33" s="495"/>
      <c r="C33" s="162"/>
      <c r="D33" s="162"/>
      <c r="E33" s="162"/>
      <c r="F33" s="162"/>
      <c r="G33" s="162"/>
      <c r="H33" s="162"/>
      <c r="I33" s="162"/>
      <c r="J33" s="162"/>
      <c r="K33" s="162"/>
      <c r="L33" s="496"/>
      <c r="M33" s="162"/>
    </row>
    <row r="34" spans="2:13">
      <c r="B34" s="495"/>
      <c r="C34" s="162"/>
      <c r="D34" s="162"/>
      <c r="E34" s="162"/>
      <c r="F34" s="162"/>
      <c r="G34" s="162"/>
      <c r="H34" s="162"/>
      <c r="I34" s="162"/>
      <c r="J34" s="162"/>
      <c r="K34" s="162"/>
      <c r="L34" s="496"/>
      <c r="M34" s="162"/>
    </row>
    <row r="35" spans="2:13">
      <c r="B35" s="495"/>
      <c r="C35" s="162"/>
      <c r="D35" s="162"/>
      <c r="E35" s="162"/>
      <c r="F35" s="162"/>
      <c r="G35" s="162"/>
      <c r="H35" s="162"/>
      <c r="I35" s="162"/>
      <c r="J35" s="162"/>
      <c r="K35" s="162"/>
      <c r="L35" s="496"/>
      <c r="M35" s="162"/>
    </row>
    <row r="36" spans="2:13">
      <c r="B36" s="495"/>
      <c r="C36" s="162"/>
      <c r="D36" s="162"/>
      <c r="E36" s="162"/>
      <c r="F36" s="162"/>
      <c r="G36" s="162"/>
      <c r="H36" s="162"/>
      <c r="I36" s="162"/>
      <c r="J36" s="162"/>
      <c r="K36" s="162"/>
      <c r="L36" s="496"/>
      <c r="M36" s="162"/>
    </row>
    <row r="37" spans="2:13">
      <c r="B37" s="495"/>
      <c r="C37" s="162"/>
      <c r="D37" s="162"/>
      <c r="E37" s="162"/>
      <c r="F37" s="162"/>
      <c r="G37" s="162"/>
      <c r="H37" s="162"/>
      <c r="I37" s="162"/>
      <c r="J37" s="162"/>
      <c r="K37" s="162"/>
      <c r="L37" s="496"/>
      <c r="M37" s="162"/>
    </row>
    <row r="38" spans="2:13">
      <c r="B38" s="495"/>
      <c r="C38" s="162"/>
      <c r="D38" s="162"/>
      <c r="E38" s="162"/>
      <c r="F38" s="162"/>
      <c r="G38" s="162"/>
      <c r="H38" s="162"/>
      <c r="I38" s="162"/>
      <c r="J38" s="162"/>
      <c r="K38" s="162"/>
      <c r="L38" s="496"/>
      <c r="M38" s="162"/>
    </row>
    <row r="39" spans="2:13">
      <c r="B39" s="495"/>
      <c r="C39" s="162"/>
      <c r="D39" s="162"/>
      <c r="E39" s="162"/>
      <c r="F39" s="162"/>
      <c r="G39" s="162"/>
      <c r="H39" s="162"/>
      <c r="I39" s="162"/>
      <c r="J39" s="162"/>
      <c r="K39" s="162"/>
      <c r="L39" s="496"/>
      <c r="M39" s="162"/>
    </row>
    <row r="40" spans="2:13">
      <c r="B40" s="495"/>
      <c r="C40" s="162"/>
      <c r="D40" s="162"/>
      <c r="E40" s="162"/>
      <c r="F40" s="162"/>
      <c r="G40" s="162"/>
      <c r="H40" s="162"/>
      <c r="I40" s="162"/>
      <c r="J40" s="162"/>
      <c r="K40" s="162"/>
      <c r="L40" s="496"/>
      <c r="M40" s="162"/>
    </row>
    <row r="41" spans="2:13">
      <c r="B41" s="495"/>
      <c r="C41" s="162"/>
      <c r="D41" s="162"/>
      <c r="E41" s="162"/>
      <c r="F41" s="162"/>
      <c r="G41" s="162"/>
      <c r="H41" s="162"/>
      <c r="I41" s="162"/>
      <c r="J41" s="162"/>
      <c r="K41" s="162"/>
      <c r="L41" s="496"/>
      <c r="M41" s="162"/>
    </row>
    <row r="42" spans="2:13">
      <c r="B42" s="495"/>
      <c r="C42" s="162"/>
      <c r="D42" s="162"/>
      <c r="E42" s="162"/>
      <c r="F42" s="162"/>
      <c r="G42" s="162"/>
      <c r="H42" s="162"/>
      <c r="I42" s="162"/>
      <c r="J42" s="162"/>
      <c r="K42" s="162"/>
      <c r="L42" s="496"/>
      <c r="M42" s="162"/>
    </row>
    <row r="43" spans="2:13">
      <c r="B43" s="495"/>
      <c r="C43" s="162"/>
      <c r="D43" s="162"/>
      <c r="E43" s="162"/>
      <c r="F43" s="162"/>
      <c r="G43" s="162"/>
      <c r="H43" s="162"/>
      <c r="I43" s="162"/>
      <c r="J43" s="162"/>
      <c r="K43" s="162"/>
      <c r="L43" s="496"/>
      <c r="M43" s="162"/>
    </row>
    <row r="44" spans="2:13">
      <c r="B44" s="495"/>
      <c r="C44" s="162"/>
      <c r="D44" s="162"/>
      <c r="E44" s="162"/>
      <c r="F44" s="162"/>
      <c r="G44" s="162"/>
      <c r="H44" s="162"/>
      <c r="I44" s="162"/>
      <c r="J44" s="162"/>
      <c r="K44" s="162"/>
      <c r="L44" s="496"/>
      <c r="M44" s="162"/>
    </row>
    <row r="45" spans="2:13">
      <c r="B45" s="495"/>
      <c r="C45" s="162"/>
      <c r="D45" s="162"/>
      <c r="E45" s="162"/>
      <c r="F45" s="162"/>
      <c r="G45" s="162"/>
      <c r="H45" s="162"/>
      <c r="I45" s="162"/>
      <c r="J45" s="162"/>
      <c r="K45" s="162"/>
      <c r="L45" s="496"/>
      <c r="M45" s="162"/>
    </row>
    <row r="46" spans="2:13">
      <c r="B46" s="495"/>
      <c r="C46" s="162"/>
      <c r="D46" s="162"/>
      <c r="E46" s="162"/>
      <c r="F46" s="162"/>
      <c r="G46" s="162"/>
      <c r="H46" s="162"/>
      <c r="I46" s="162"/>
      <c r="J46" s="162"/>
      <c r="K46" s="162"/>
      <c r="L46" s="496"/>
      <c r="M46" s="162"/>
    </row>
    <row r="47" spans="2:13">
      <c r="B47" s="495"/>
      <c r="C47" s="162"/>
      <c r="D47" s="162"/>
      <c r="E47" s="162"/>
      <c r="F47" s="162"/>
      <c r="G47" s="162"/>
      <c r="H47" s="162"/>
      <c r="I47" s="162"/>
      <c r="J47" s="162"/>
      <c r="K47" s="162"/>
      <c r="L47" s="496"/>
      <c r="M47" s="162"/>
    </row>
    <row r="48" spans="2:13">
      <c r="B48" s="495"/>
      <c r="C48" s="162"/>
      <c r="D48" s="162"/>
      <c r="E48" s="162"/>
      <c r="F48" s="162"/>
      <c r="G48" s="162"/>
      <c r="H48" s="162"/>
      <c r="I48" s="162"/>
      <c r="J48" s="162"/>
      <c r="K48" s="162"/>
      <c r="L48" s="496"/>
      <c r="M48" s="162"/>
    </row>
    <row r="49" spans="2:13">
      <c r="B49" s="495"/>
      <c r="C49" s="162"/>
      <c r="D49" s="162"/>
      <c r="E49" s="162"/>
      <c r="F49" s="162"/>
      <c r="G49" s="162"/>
      <c r="H49" s="162"/>
      <c r="I49" s="162"/>
      <c r="J49" s="162"/>
      <c r="K49" s="162"/>
      <c r="L49" s="496"/>
      <c r="M49" s="162"/>
    </row>
    <row r="50" spans="2:13">
      <c r="B50" s="495"/>
      <c r="C50" s="162"/>
      <c r="D50" s="162"/>
      <c r="E50" s="162"/>
      <c r="F50" s="162"/>
      <c r="G50" s="162"/>
      <c r="H50" s="162"/>
      <c r="I50" s="162"/>
      <c r="J50" s="162"/>
      <c r="K50" s="162"/>
      <c r="L50" s="496"/>
      <c r="M50" s="162"/>
    </row>
    <row r="51" spans="2:13">
      <c r="B51" s="495"/>
      <c r="C51" s="162"/>
      <c r="D51" s="162"/>
      <c r="E51" s="162"/>
      <c r="F51" s="162"/>
      <c r="G51" s="162"/>
      <c r="H51" s="162"/>
      <c r="I51" s="162"/>
      <c r="J51" s="162"/>
      <c r="K51" s="162"/>
      <c r="L51" s="496"/>
      <c r="M51" s="162"/>
    </row>
    <row r="52" spans="2:13">
      <c r="B52" s="495"/>
      <c r="C52" s="162"/>
      <c r="D52" s="162"/>
      <c r="E52" s="162"/>
      <c r="F52" s="162"/>
      <c r="G52" s="162"/>
      <c r="H52" s="162"/>
      <c r="I52" s="162"/>
      <c r="J52" s="162"/>
      <c r="K52" s="162"/>
      <c r="L52" s="496"/>
      <c r="M52" s="162"/>
    </row>
    <row r="53" spans="2:13">
      <c r="B53" s="495"/>
      <c r="C53" s="162"/>
      <c r="D53" s="162"/>
      <c r="E53" s="162"/>
      <c r="F53" s="162"/>
      <c r="G53" s="162"/>
      <c r="H53" s="162"/>
      <c r="I53" s="162"/>
      <c r="J53" s="162"/>
      <c r="K53" s="162"/>
      <c r="L53" s="496"/>
      <c r="M53" s="162"/>
    </row>
    <row r="54" spans="2:13">
      <c r="B54" s="495"/>
      <c r="C54" s="162"/>
      <c r="D54" s="162"/>
      <c r="E54" s="162"/>
      <c r="F54" s="162"/>
      <c r="G54" s="162"/>
      <c r="H54" s="162"/>
      <c r="I54" s="162"/>
      <c r="J54" s="162"/>
      <c r="K54" s="162"/>
      <c r="L54" s="496"/>
      <c r="M54" s="162"/>
    </row>
    <row r="55" spans="2:13">
      <c r="B55" s="495"/>
      <c r="C55" s="162"/>
      <c r="D55" s="162"/>
      <c r="E55" s="162"/>
      <c r="F55" s="162"/>
      <c r="G55" s="162"/>
      <c r="H55" s="162"/>
      <c r="I55" s="162"/>
      <c r="J55" s="162"/>
      <c r="K55" s="162"/>
      <c r="L55" s="496"/>
      <c r="M55" s="162"/>
    </row>
    <row r="56" spans="2:13">
      <c r="B56" s="495"/>
      <c r="C56" s="162"/>
      <c r="D56" s="162"/>
      <c r="E56" s="162"/>
      <c r="F56" s="162"/>
      <c r="G56" s="162"/>
      <c r="H56" s="162"/>
      <c r="I56" s="162"/>
      <c r="J56" s="162"/>
      <c r="K56" s="162"/>
      <c r="L56" s="496"/>
      <c r="M56" s="162"/>
    </row>
    <row r="57" spans="2:13">
      <c r="B57" s="495"/>
      <c r="C57" s="162"/>
      <c r="D57" s="162"/>
      <c r="E57" s="162"/>
      <c r="F57" s="162"/>
      <c r="G57" s="162"/>
      <c r="H57" s="162"/>
      <c r="I57" s="162"/>
      <c r="J57" s="162"/>
      <c r="K57" s="162"/>
      <c r="L57" s="496"/>
      <c r="M57" s="162"/>
    </row>
    <row r="58" spans="2:13">
      <c r="B58" s="495"/>
      <c r="C58" s="162"/>
      <c r="D58" s="162"/>
      <c r="E58" s="162"/>
      <c r="F58" s="162"/>
      <c r="G58" s="162"/>
      <c r="H58" s="162"/>
      <c r="I58" s="162"/>
      <c r="J58" s="162"/>
      <c r="K58" s="162"/>
      <c r="L58" s="496"/>
      <c r="M58" s="162"/>
    </row>
    <row r="59" spans="2:13">
      <c r="B59" s="495"/>
      <c r="C59" s="162"/>
      <c r="D59" s="162"/>
      <c r="E59" s="162"/>
      <c r="F59" s="162"/>
      <c r="G59" s="162"/>
      <c r="H59" s="162"/>
      <c r="I59" s="162"/>
      <c r="J59" s="162"/>
      <c r="K59" s="162"/>
      <c r="L59" s="496"/>
      <c r="M59" s="162"/>
    </row>
    <row r="60" spans="2:13">
      <c r="B60" s="495"/>
      <c r="C60" s="162"/>
      <c r="D60" s="162"/>
      <c r="E60" s="162"/>
      <c r="F60" s="162"/>
      <c r="G60" s="162"/>
      <c r="H60" s="162"/>
      <c r="I60" s="162"/>
      <c r="J60" s="162"/>
      <c r="K60" s="162"/>
      <c r="L60" s="496"/>
      <c r="M60" s="162"/>
    </row>
    <row r="61" spans="2:13">
      <c r="B61" s="495"/>
      <c r="C61" s="162"/>
      <c r="D61" s="162"/>
      <c r="E61" s="162"/>
      <c r="F61" s="162"/>
      <c r="G61" s="162"/>
      <c r="H61" s="162"/>
      <c r="I61" s="162"/>
      <c r="J61" s="162"/>
      <c r="K61" s="162"/>
      <c r="L61" s="496"/>
      <c r="M61" s="162"/>
    </row>
    <row r="62" spans="2:13">
      <c r="B62" s="495"/>
      <c r="C62" s="162"/>
      <c r="D62" s="162"/>
      <c r="E62" s="162"/>
      <c r="F62" s="162"/>
      <c r="G62" s="162"/>
      <c r="H62" s="162"/>
      <c r="I62" s="162"/>
      <c r="J62" s="162"/>
      <c r="K62" s="162"/>
      <c r="L62" s="496"/>
      <c r="M62" s="162"/>
    </row>
    <row r="63" spans="2:13">
      <c r="B63" s="495"/>
      <c r="C63" s="162"/>
      <c r="D63" s="162"/>
      <c r="E63" s="162"/>
      <c r="F63" s="162"/>
      <c r="G63" s="162"/>
      <c r="H63" s="162"/>
      <c r="I63" s="162"/>
      <c r="J63" s="162"/>
      <c r="K63" s="162"/>
      <c r="L63" s="496"/>
      <c r="M63" s="162"/>
    </row>
    <row r="64" spans="2:13">
      <c r="B64" s="495"/>
      <c r="C64" s="162"/>
      <c r="D64" s="162"/>
      <c r="E64" s="162"/>
      <c r="F64" s="162"/>
      <c r="G64" s="162"/>
      <c r="H64" s="162"/>
      <c r="I64" s="162"/>
      <c r="J64" s="162"/>
      <c r="K64" s="162"/>
      <c r="L64" s="496"/>
      <c r="M64" s="162"/>
    </row>
    <row r="65" spans="2:15">
      <c r="B65" s="495"/>
      <c r="C65" s="162"/>
      <c r="D65" s="162"/>
      <c r="E65" s="162"/>
      <c r="F65" s="162"/>
      <c r="G65" s="162"/>
      <c r="H65" s="162"/>
      <c r="I65" s="162"/>
      <c r="J65" s="162"/>
      <c r="K65" s="162"/>
      <c r="L65" s="496"/>
      <c r="M65" s="162"/>
    </row>
    <row r="66" spans="2:15">
      <c r="B66" s="495"/>
      <c r="C66" s="162"/>
      <c r="D66" s="162"/>
      <c r="E66" s="162"/>
      <c r="F66" s="162"/>
      <c r="G66" s="162"/>
      <c r="H66" s="162"/>
      <c r="I66" s="162"/>
      <c r="J66" s="162"/>
      <c r="K66" s="162"/>
      <c r="L66" s="496"/>
      <c r="M66" s="162"/>
    </row>
    <row r="67" spans="2:15">
      <c r="B67" s="495"/>
      <c r="C67" s="162"/>
      <c r="D67" s="162"/>
      <c r="E67" s="162"/>
      <c r="F67" s="162"/>
      <c r="G67" s="162"/>
      <c r="H67" s="162"/>
      <c r="I67" s="162"/>
      <c r="J67" s="162"/>
      <c r="K67" s="162"/>
      <c r="L67" s="496"/>
      <c r="M67" s="162"/>
    </row>
    <row r="68" spans="2:15">
      <c r="B68" s="495"/>
      <c r="C68" s="162"/>
      <c r="D68" s="162"/>
      <c r="E68" s="162"/>
      <c r="F68" s="162"/>
      <c r="G68" s="162"/>
      <c r="H68" s="162"/>
      <c r="I68" s="162"/>
      <c r="J68" s="162"/>
      <c r="K68" s="162"/>
      <c r="L68" s="496"/>
      <c r="M68" s="162"/>
    </row>
    <row r="69" spans="2:15">
      <c r="B69" s="495"/>
      <c r="C69" s="162"/>
      <c r="D69" s="162"/>
      <c r="E69" s="162"/>
      <c r="F69" s="162"/>
      <c r="G69" s="162"/>
      <c r="H69" s="162"/>
      <c r="I69" s="162"/>
      <c r="J69" s="162"/>
      <c r="K69" s="162"/>
      <c r="L69" s="496"/>
      <c r="M69" s="162"/>
    </row>
    <row r="70" spans="2:15">
      <c r="B70" s="495"/>
      <c r="C70" s="162"/>
      <c r="D70" s="162"/>
      <c r="E70" s="162"/>
      <c r="F70" s="162"/>
      <c r="G70" s="162"/>
      <c r="H70" s="162"/>
      <c r="I70" s="162"/>
      <c r="J70" s="162"/>
      <c r="K70" s="162"/>
      <c r="L70" s="496"/>
      <c r="M70" s="162"/>
    </row>
    <row r="71" spans="2:15">
      <c r="B71" s="497"/>
      <c r="C71" s="498"/>
      <c r="D71" s="498"/>
      <c r="E71" s="498"/>
      <c r="F71" s="498"/>
      <c r="G71" s="498"/>
      <c r="H71" s="498"/>
      <c r="I71" s="498"/>
      <c r="J71" s="498"/>
      <c r="K71" s="498"/>
      <c r="L71" s="500"/>
      <c r="M71" s="162"/>
    </row>
    <row r="72" spans="2:15">
      <c r="C72" s="162"/>
      <c r="D72" s="162"/>
      <c r="E72" s="162"/>
      <c r="F72" s="162"/>
      <c r="G72" s="162"/>
      <c r="H72" s="162"/>
      <c r="I72" s="162"/>
      <c r="J72" s="162"/>
      <c r="L72" s="162"/>
      <c r="M72" s="162"/>
    </row>
    <row r="73" spans="2:15">
      <c r="B73" s="580" t="s">
        <v>3811</v>
      </c>
      <c r="C73" s="581"/>
      <c r="D73" s="581"/>
      <c r="E73" s="581"/>
      <c r="F73" s="581"/>
      <c r="G73" s="581"/>
      <c r="H73" s="581"/>
      <c r="I73" s="581"/>
      <c r="J73" s="581"/>
      <c r="K73" s="581"/>
      <c r="L73" s="582"/>
      <c r="M73" s="480"/>
      <c r="N73" s="478"/>
      <c r="O73" s="478"/>
    </row>
    <row r="74" spans="2:15" ht="3.75" customHeight="1">
      <c r="C74" s="206"/>
      <c r="D74" s="477"/>
      <c r="E74" s="477"/>
      <c r="F74" s="477"/>
      <c r="G74" s="477"/>
      <c r="H74" s="477"/>
      <c r="I74" s="477"/>
      <c r="J74" s="477"/>
      <c r="K74" s="477"/>
      <c r="L74" s="477"/>
      <c r="M74" s="180"/>
      <c r="N74" s="206"/>
      <c r="O74" s="206"/>
    </row>
    <row r="75" spans="2:15">
      <c r="B75" s="1781">
        <f>'F1'!$K$19</f>
        <v>0</v>
      </c>
      <c r="C75" s="1782"/>
      <c r="D75" s="1782"/>
      <c r="E75" s="1782"/>
      <c r="F75" s="1782"/>
      <c r="G75" s="1782"/>
      <c r="H75" s="1782"/>
      <c r="I75" s="1782"/>
      <c r="J75" s="1782"/>
      <c r="K75" s="1782"/>
      <c r="L75" s="1783"/>
      <c r="M75" s="479"/>
      <c r="N75" s="479"/>
      <c r="O75" s="479"/>
    </row>
    <row r="76" spans="2:15">
      <c r="C76" s="162"/>
      <c r="D76" s="162"/>
      <c r="E76" s="162"/>
      <c r="F76" s="162"/>
      <c r="G76" s="162"/>
      <c r="H76" s="162"/>
      <c r="I76" s="162"/>
      <c r="J76" s="162"/>
      <c r="L76" s="162"/>
      <c r="M76" s="162"/>
    </row>
    <row r="77" spans="2:15">
      <c r="C77" s="162"/>
      <c r="D77" s="162"/>
      <c r="E77" s="162"/>
      <c r="F77" s="162"/>
      <c r="G77" s="162"/>
      <c r="H77" s="162"/>
      <c r="I77" s="162"/>
      <c r="J77" s="162"/>
      <c r="L77" s="211" t="s">
        <v>3812</v>
      </c>
      <c r="M77" s="162"/>
    </row>
    <row r="80" spans="2:15" hidden="1">
      <c r="K80" s="329"/>
    </row>
  </sheetData>
  <sheetProtection algorithmName="SHA-512" hashValue="GbrPDAsuJKBwfB/XeThDfkFm6ybp6ojUkZ+cZdJ8xuox2Bur50iOzmOF0T7BWngPhkFtJNcr6NqPB370Twc5KQ==" saltValue="l8PE3W55neA0a0IX/aLOpg==" spinCount="100000" sheet="1" objects="1" scenarios="1" selectLockedCells="1"/>
  <mergeCells count="2">
    <mergeCell ref="B75:L75"/>
    <mergeCell ref="C3:K3"/>
  </mergeCells>
  <phoneticPr fontId="0" type="noConversion"/>
  <printOptions horizontalCentered="1" verticalCentered="1"/>
  <pageMargins left="0.5" right="0.48" top="0.7" bottom="0.6" header="0.51181102362204722" footer="0.43"/>
  <pageSetup paperSize="9" scale="7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B1:N87"/>
  <sheetViews>
    <sheetView showGridLines="0" showRowColHeaders="0" zoomScaleNormal="100" zoomScaleSheetLayoutView="100" workbookViewId="0">
      <selection activeCell="A85" sqref="A85:IV65536"/>
    </sheetView>
  </sheetViews>
  <sheetFormatPr defaultColWidth="0" defaultRowHeight="12.75" zeroHeight="1"/>
  <cols>
    <col min="1" max="1" width="3.85546875" style="327" customWidth="1"/>
    <col min="2" max="2" width="3.140625" style="327" customWidth="1"/>
    <col min="3" max="7" width="5.7109375" style="327" customWidth="1"/>
    <col min="8" max="8" width="42.5703125" style="327" customWidth="1"/>
    <col min="9" max="9" width="28.140625" style="327" customWidth="1"/>
    <col min="10" max="10" width="5.7109375" style="327" customWidth="1"/>
    <col min="11" max="11" width="8.28515625" style="327" customWidth="1"/>
    <col min="12" max="12" width="3.140625" style="327" customWidth="1"/>
    <col min="13" max="13" width="3.85546875" style="327" customWidth="1"/>
    <col min="14" max="16384" width="0" style="327" hidden="1"/>
  </cols>
  <sheetData>
    <row r="1" spans="2:13"/>
    <row r="2" spans="2:13" ht="13.5" customHeight="1">
      <c r="B2" s="492"/>
      <c r="C2" s="493"/>
      <c r="D2" s="493"/>
      <c r="E2" s="493"/>
      <c r="F2" s="493"/>
      <c r="G2" s="493"/>
      <c r="H2" s="493"/>
      <c r="I2" s="493"/>
      <c r="J2" s="493"/>
      <c r="K2" s="493"/>
      <c r="L2" s="494"/>
      <c r="M2" s="162"/>
    </row>
    <row r="3" spans="2:13" ht="36" customHeight="1">
      <c r="B3" s="495"/>
      <c r="C3" s="1800" t="s">
        <v>1714</v>
      </c>
      <c r="D3" s="1801"/>
      <c r="E3" s="1801"/>
      <c r="F3" s="1801"/>
      <c r="G3" s="1801"/>
      <c r="H3" s="1801"/>
      <c r="I3" s="1801"/>
      <c r="J3" s="1801"/>
      <c r="K3" s="1802"/>
      <c r="L3" s="496"/>
      <c r="M3" s="162"/>
    </row>
    <row r="4" spans="2:13">
      <c r="B4" s="495"/>
      <c r="C4" s="162"/>
      <c r="D4" s="162"/>
      <c r="E4" s="162"/>
      <c r="F4" s="162"/>
      <c r="G4" s="162"/>
      <c r="H4" s="162"/>
      <c r="I4" s="162"/>
      <c r="J4" s="162"/>
      <c r="K4" s="162"/>
      <c r="L4" s="496"/>
      <c r="M4" s="162"/>
    </row>
    <row r="5" spans="2:13">
      <c r="B5" s="495"/>
      <c r="C5" s="162"/>
      <c r="D5" s="162"/>
      <c r="E5" s="162"/>
      <c r="F5" s="162"/>
      <c r="G5" s="162"/>
      <c r="H5" s="162"/>
      <c r="I5" s="162"/>
      <c r="J5" s="162"/>
      <c r="K5" s="162"/>
      <c r="L5" s="496"/>
      <c r="M5" s="162"/>
    </row>
    <row r="6" spans="2:13">
      <c r="B6" s="495"/>
      <c r="C6" s="162"/>
      <c r="D6" s="162"/>
      <c r="E6" s="162"/>
      <c r="F6" s="162"/>
      <c r="G6" s="162"/>
      <c r="H6" s="162"/>
      <c r="I6" s="162"/>
      <c r="J6" s="162"/>
      <c r="K6" s="162"/>
      <c r="L6" s="496"/>
      <c r="M6" s="162"/>
    </row>
    <row r="7" spans="2:13">
      <c r="B7" s="495"/>
      <c r="C7" s="162"/>
      <c r="D7" s="162"/>
      <c r="E7" s="162"/>
      <c r="F7" s="162"/>
      <c r="G7" s="162"/>
      <c r="H7" s="162"/>
      <c r="I7" s="162"/>
      <c r="J7" s="162"/>
      <c r="K7" s="162"/>
      <c r="L7" s="496"/>
      <c r="M7" s="162"/>
    </row>
    <row r="8" spans="2:13">
      <c r="B8" s="495"/>
      <c r="C8" s="162"/>
      <c r="D8" s="162"/>
      <c r="E8" s="162"/>
      <c r="F8" s="162"/>
      <c r="G8" s="162"/>
      <c r="H8" s="162"/>
      <c r="I8" s="162"/>
      <c r="J8" s="162"/>
      <c r="K8" s="162"/>
      <c r="L8" s="496"/>
      <c r="M8" s="162"/>
    </row>
    <row r="9" spans="2:13">
      <c r="B9" s="495"/>
      <c r="C9" s="162"/>
      <c r="D9" s="162"/>
      <c r="E9" s="162"/>
      <c r="F9" s="162"/>
      <c r="G9" s="162"/>
      <c r="H9" s="162"/>
      <c r="I9" s="162"/>
      <c r="J9" s="162"/>
      <c r="K9" s="162"/>
      <c r="L9" s="496"/>
      <c r="M9" s="162"/>
    </row>
    <row r="10" spans="2:13">
      <c r="B10" s="495"/>
      <c r="C10" s="162"/>
      <c r="D10" s="162"/>
      <c r="E10" s="162"/>
      <c r="F10" s="162"/>
      <c r="G10" s="162"/>
      <c r="H10" s="162"/>
      <c r="I10" s="162"/>
      <c r="J10" s="162"/>
      <c r="K10" s="162"/>
      <c r="L10" s="496"/>
      <c r="M10" s="162"/>
    </row>
    <row r="11" spans="2:13">
      <c r="B11" s="495"/>
      <c r="C11" s="162"/>
      <c r="D11" s="162"/>
      <c r="E11" s="162"/>
      <c r="F11" s="162"/>
      <c r="G11" s="162"/>
      <c r="H11" s="162"/>
      <c r="I11" s="162"/>
      <c r="J11" s="162"/>
      <c r="K11" s="162"/>
      <c r="L11" s="496"/>
      <c r="M11" s="162"/>
    </row>
    <row r="12" spans="2:13">
      <c r="B12" s="495"/>
      <c r="C12" s="162"/>
      <c r="D12" s="162"/>
      <c r="E12" s="162"/>
      <c r="F12" s="162"/>
      <c r="G12" s="162"/>
      <c r="H12" s="162"/>
      <c r="I12" s="162"/>
      <c r="J12" s="162"/>
      <c r="K12" s="162"/>
      <c r="L12" s="496"/>
      <c r="M12" s="162"/>
    </row>
    <row r="13" spans="2:13">
      <c r="B13" s="495"/>
      <c r="C13" s="162"/>
      <c r="D13" s="162"/>
      <c r="E13" s="162"/>
      <c r="F13" s="162"/>
      <c r="G13" s="162"/>
      <c r="H13" s="162"/>
      <c r="I13" s="162"/>
      <c r="J13" s="162"/>
      <c r="K13" s="162"/>
      <c r="L13" s="496"/>
      <c r="M13" s="162"/>
    </row>
    <row r="14" spans="2:13">
      <c r="B14" s="495"/>
      <c r="C14" s="162"/>
      <c r="D14" s="162"/>
      <c r="E14" s="162"/>
      <c r="F14" s="162"/>
      <c r="G14" s="162"/>
      <c r="H14" s="162"/>
      <c r="I14" s="162"/>
      <c r="J14" s="162"/>
      <c r="K14" s="162"/>
      <c r="L14" s="496"/>
      <c r="M14" s="162"/>
    </row>
    <row r="15" spans="2:13">
      <c r="B15" s="495"/>
      <c r="C15" s="162"/>
      <c r="D15" s="162"/>
      <c r="E15" s="162"/>
      <c r="F15" s="162"/>
      <c r="G15" s="162"/>
      <c r="H15" s="162"/>
      <c r="I15" s="162"/>
      <c r="J15" s="162"/>
      <c r="K15" s="162"/>
      <c r="L15" s="496"/>
      <c r="M15" s="162"/>
    </row>
    <row r="16" spans="2:13">
      <c r="B16" s="495"/>
      <c r="C16" s="162"/>
      <c r="D16" s="162"/>
      <c r="E16" s="162"/>
      <c r="F16" s="162"/>
      <c r="G16" s="162"/>
      <c r="H16" s="162"/>
      <c r="I16" s="162"/>
      <c r="J16" s="162"/>
      <c r="K16" s="162"/>
      <c r="L16" s="496"/>
      <c r="M16" s="162"/>
    </row>
    <row r="17" spans="2:13">
      <c r="B17" s="495"/>
      <c r="C17" s="162"/>
      <c r="D17" s="162"/>
      <c r="E17" s="162"/>
      <c r="F17" s="162"/>
      <c r="G17" s="162"/>
      <c r="H17" s="162"/>
      <c r="I17" s="162"/>
      <c r="J17" s="162"/>
      <c r="K17" s="162"/>
      <c r="L17" s="496"/>
      <c r="M17" s="162"/>
    </row>
    <row r="18" spans="2:13">
      <c r="B18" s="495"/>
      <c r="C18" s="162"/>
      <c r="D18" s="162"/>
      <c r="E18" s="162"/>
      <c r="F18" s="162"/>
      <c r="G18" s="162"/>
      <c r="H18" s="162"/>
      <c r="I18" s="162"/>
      <c r="J18" s="162"/>
      <c r="K18" s="162"/>
      <c r="L18" s="496"/>
      <c r="M18" s="162"/>
    </row>
    <row r="19" spans="2:13">
      <c r="B19" s="495"/>
      <c r="C19" s="162"/>
      <c r="D19" s="162"/>
      <c r="E19" s="162"/>
      <c r="F19" s="162"/>
      <c r="G19" s="162"/>
      <c r="H19" s="162"/>
      <c r="I19" s="162"/>
      <c r="J19" s="162"/>
      <c r="K19" s="162"/>
      <c r="L19" s="496"/>
      <c r="M19" s="162"/>
    </row>
    <row r="20" spans="2:13">
      <c r="B20" s="495"/>
      <c r="C20" s="162"/>
      <c r="D20" s="162"/>
      <c r="E20" s="162"/>
      <c r="F20" s="162"/>
      <c r="G20" s="162"/>
      <c r="H20" s="162"/>
      <c r="I20" s="162"/>
      <c r="J20" s="162"/>
      <c r="K20" s="162"/>
      <c r="L20" s="496"/>
      <c r="M20" s="162"/>
    </row>
    <row r="21" spans="2:13">
      <c r="B21" s="495"/>
      <c r="C21" s="162"/>
      <c r="D21" s="162"/>
      <c r="E21" s="162"/>
      <c r="F21" s="162"/>
      <c r="G21" s="162"/>
      <c r="H21" s="162"/>
      <c r="I21" s="162"/>
      <c r="J21" s="162"/>
      <c r="K21" s="162"/>
      <c r="L21" s="496"/>
      <c r="M21" s="162"/>
    </row>
    <row r="22" spans="2:13">
      <c r="B22" s="495"/>
      <c r="C22" s="162"/>
      <c r="D22" s="162"/>
      <c r="E22" s="162"/>
      <c r="F22" s="162"/>
      <c r="G22" s="162"/>
      <c r="H22" s="162"/>
      <c r="I22" s="162"/>
      <c r="J22" s="162"/>
      <c r="K22" s="162"/>
      <c r="L22" s="496"/>
      <c r="M22" s="162"/>
    </row>
    <row r="23" spans="2:13">
      <c r="B23" s="495"/>
      <c r="C23" s="162"/>
      <c r="D23" s="162"/>
      <c r="E23" s="162"/>
      <c r="F23" s="162"/>
      <c r="G23" s="162"/>
      <c r="H23" s="162"/>
      <c r="I23" s="162"/>
      <c r="J23" s="162"/>
      <c r="K23" s="162"/>
      <c r="L23" s="496"/>
      <c r="M23" s="162"/>
    </row>
    <row r="24" spans="2:13">
      <c r="B24" s="495"/>
      <c r="C24" s="162"/>
      <c r="D24" s="162"/>
      <c r="E24" s="162"/>
      <c r="F24" s="162"/>
      <c r="G24" s="162"/>
      <c r="H24" s="162"/>
      <c r="I24" s="162"/>
      <c r="J24" s="162"/>
      <c r="K24" s="162"/>
      <c r="L24" s="496"/>
      <c r="M24" s="162"/>
    </row>
    <row r="25" spans="2:13">
      <c r="B25" s="495"/>
      <c r="C25" s="162"/>
      <c r="D25" s="162"/>
      <c r="E25" s="162"/>
      <c r="F25" s="162"/>
      <c r="G25" s="162"/>
      <c r="H25" s="162"/>
      <c r="I25" s="162"/>
      <c r="J25" s="162"/>
      <c r="K25" s="162"/>
      <c r="L25" s="496"/>
      <c r="M25" s="162"/>
    </row>
    <row r="26" spans="2:13">
      <c r="B26" s="495"/>
      <c r="C26" s="162"/>
      <c r="D26" s="162"/>
      <c r="E26" s="162"/>
      <c r="F26" s="162"/>
      <c r="G26" s="162"/>
      <c r="H26" s="162"/>
      <c r="I26" s="162"/>
      <c r="J26" s="162"/>
      <c r="K26" s="162"/>
      <c r="L26" s="496"/>
      <c r="M26" s="162"/>
    </row>
    <row r="27" spans="2:13">
      <c r="B27" s="495"/>
      <c r="C27" s="162"/>
      <c r="D27" s="162"/>
      <c r="E27" s="162"/>
      <c r="F27" s="162"/>
      <c r="G27" s="162"/>
      <c r="H27" s="162"/>
      <c r="I27" s="162"/>
      <c r="J27" s="162"/>
      <c r="K27" s="162"/>
      <c r="L27" s="496"/>
      <c r="M27" s="162"/>
    </row>
    <row r="28" spans="2:13">
      <c r="B28" s="495"/>
      <c r="C28" s="162"/>
      <c r="D28" s="162"/>
      <c r="E28" s="162"/>
      <c r="F28" s="162"/>
      <c r="G28" s="162"/>
      <c r="H28" s="162"/>
      <c r="I28" s="162"/>
      <c r="J28" s="162"/>
      <c r="K28" s="162"/>
      <c r="L28" s="496"/>
      <c r="M28" s="162"/>
    </row>
    <row r="29" spans="2:13">
      <c r="B29" s="495"/>
      <c r="C29" s="162"/>
      <c r="D29" s="162"/>
      <c r="E29" s="162"/>
      <c r="F29" s="162"/>
      <c r="G29" s="162"/>
      <c r="H29" s="162"/>
      <c r="I29" s="162"/>
      <c r="J29" s="162"/>
      <c r="K29" s="162"/>
      <c r="L29" s="496"/>
      <c r="M29" s="162"/>
    </row>
    <row r="30" spans="2:13">
      <c r="B30" s="495"/>
      <c r="C30" s="162"/>
      <c r="D30" s="162"/>
      <c r="E30" s="162"/>
      <c r="F30" s="162"/>
      <c r="G30" s="162"/>
      <c r="H30" s="162"/>
      <c r="I30" s="162"/>
      <c r="J30" s="162"/>
      <c r="K30" s="162"/>
      <c r="L30" s="496"/>
      <c r="M30" s="162"/>
    </row>
    <row r="31" spans="2:13">
      <c r="B31" s="495"/>
      <c r="C31" s="162"/>
      <c r="D31" s="162"/>
      <c r="E31" s="162"/>
      <c r="F31" s="162"/>
      <c r="G31" s="162"/>
      <c r="H31" s="162"/>
      <c r="I31" s="162"/>
      <c r="J31" s="162"/>
      <c r="K31" s="162"/>
      <c r="L31" s="496"/>
      <c r="M31" s="162"/>
    </row>
    <row r="32" spans="2:13">
      <c r="B32" s="495"/>
      <c r="C32" s="162"/>
      <c r="D32" s="162"/>
      <c r="E32" s="162"/>
      <c r="F32" s="162"/>
      <c r="G32" s="162"/>
      <c r="H32" s="162"/>
      <c r="I32" s="162"/>
      <c r="J32" s="162"/>
      <c r="K32" s="162"/>
      <c r="L32" s="496"/>
      <c r="M32" s="162"/>
    </row>
    <row r="33" spans="2:14">
      <c r="B33" s="495"/>
      <c r="C33" s="162"/>
      <c r="D33" s="162"/>
      <c r="E33" s="162"/>
      <c r="F33" s="162"/>
      <c r="G33" s="162"/>
      <c r="H33" s="162"/>
      <c r="I33" s="162"/>
      <c r="J33" s="162"/>
      <c r="K33" s="162"/>
      <c r="L33" s="496"/>
      <c r="M33" s="162"/>
    </row>
    <row r="34" spans="2:14">
      <c r="B34" s="495"/>
      <c r="C34" s="162"/>
      <c r="D34" s="162"/>
      <c r="E34" s="162"/>
      <c r="F34" s="162"/>
      <c r="G34" s="162"/>
      <c r="H34" s="162"/>
      <c r="I34" s="162"/>
      <c r="J34" s="162"/>
      <c r="K34" s="162"/>
      <c r="L34" s="496"/>
      <c r="M34" s="162"/>
    </row>
    <row r="35" spans="2:14">
      <c r="B35" s="495"/>
      <c r="C35" s="162"/>
      <c r="D35" s="162"/>
      <c r="E35" s="162"/>
      <c r="F35" s="162"/>
      <c r="G35" s="162"/>
      <c r="H35" s="162"/>
      <c r="I35" s="162"/>
      <c r="J35" s="162"/>
      <c r="K35" s="162"/>
      <c r="L35" s="496"/>
      <c r="M35" s="162"/>
    </row>
    <row r="36" spans="2:14">
      <c r="B36" s="495"/>
      <c r="C36" s="162"/>
      <c r="D36" s="162"/>
      <c r="E36" s="162"/>
      <c r="F36" s="162"/>
      <c r="G36" s="162"/>
      <c r="H36" s="162"/>
      <c r="I36" s="162"/>
      <c r="J36" s="162"/>
      <c r="K36" s="162"/>
      <c r="L36" s="496"/>
      <c r="M36" s="162"/>
    </row>
    <row r="37" spans="2:14">
      <c r="B37" s="495"/>
      <c r="C37" s="162"/>
      <c r="D37" s="162"/>
      <c r="E37" s="162"/>
      <c r="F37" s="162"/>
      <c r="G37" s="162"/>
      <c r="H37" s="162"/>
      <c r="I37" s="162"/>
      <c r="J37" s="162"/>
      <c r="K37" s="162"/>
      <c r="L37" s="496"/>
      <c r="M37" s="162"/>
    </row>
    <row r="38" spans="2:14">
      <c r="B38" s="495"/>
      <c r="C38" s="162"/>
      <c r="D38" s="162"/>
      <c r="E38" s="162"/>
      <c r="F38" s="162"/>
      <c r="G38" s="162"/>
      <c r="H38" s="162"/>
      <c r="I38" s="162"/>
      <c r="J38" s="162"/>
      <c r="K38" s="162"/>
      <c r="L38" s="496"/>
      <c r="M38" s="162"/>
    </row>
    <row r="39" spans="2:14">
      <c r="B39" s="495"/>
      <c r="C39" s="162"/>
      <c r="D39" s="162"/>
      <c r="E39" s="162"/>
      <c r="F39" s="162"/>
      <c r="G39" s="162"/>
      <c r="H39" s="162"/>
      <c r="I39" s="162"/>
      <c r="J39" s="162"/>
      <c r="K39" s="162"/>
      <c r="L39" s="496"/>
      <c r="M39" s="162"/>
      <c r="N39" s="379"/>
    </row>
    <row r="40" spans="2:14">
      <c r="B40" s="495"/>
      <c r="C40" s="162"/>
      <c r="D40" s="162"/>
      <c r="E40" s="162"/>
      <c r="F40" s="162"/>
      <c r="G40" s="162"/>
      <c r="H40" s="162"/>
      <c r="I40" s="162"/>
      <c r="J40" s="162"/>
      <c r="K40" s="162"/>
      <c r="L40" s="496"/>
      <c r="M40" s="162"/>
    </row>
    <row r="41" spans="2:14">
      <c r="B41" s="495"/>
      <c r="C41" s="162"/>
      <c r="D41" s="162"/>
      <c r="E41" s="162"/>
      <c r="F41" s="162"/>
      <c r="G41" s="162"/>
      <c r="H41" s="162"/>
      <c r="I41" s="162"/>
      <c r="J41" s="162"/>
      <c r="K41" s="162"/>
      <c r="L41" s="496"/>
      <c r="M41" s="162"/>
    </row>
    <row r="42" spans="2:14">
      <c r="B42" s="495"/>
      <c r="C42" s="162"/>
      <c r="D42" s="162"/>
      <c r="E42" s="162"/>
      <c r="F42" s="162"/>
      <c r="G42" s="162"/>
      <c r="H42" s="162"/>
      <c r="I42" s="162"/>
      <c r="J42" s="162"/>
      <c r="K42" s="162"/>
      <c r="L42" s="496"/>
      <c r="M42" s="162"/>
    </row>
    <row r="43" spans="2:14">
      <c r="B43" s="495"/>
      <c r="C43" s="162"/>
      <c r="D43" s="162"/>
      <c r="E43" s="162"/>
      <c r="F43" s="162"/>
      <c r="G43" s="162"/>
      <c r="H43" s="162"/>
      <c r="I43" s="162"/>
      <c r="J43" s="162"/>
      <c r="K43" s="162"/>
      <c r="L43" s="496"/>
      <c r="M43" s="162"/>
    </row>
    <row r="44" spans="2:14">
      <c r="B44" s="495"/>
      <c r="C44" s="162"/>
      <c r="D44" s="162"/>
      <c r="E44" s="162"/>
      <c r="F44" s="162"/>
      <c r="G44" s="162"/>
      <c r="H44" s="162"/>
      <c r="I44" s="162"/>
      <c r="J44" s="162"/>
      <c r="K44" s="162"/>
      <c r="L44" s="496"/>
      <c r="M44" s="162"/>
    </row>
    <row r="45" spans="2:14">
      <c r="B45" s="495"/>
      <c r="C45" s="162"/>
      <c r="D45" s="162"/>
      <c r="E45" s="162"/>
      <c r="F45" s="162"/>
      <c r="G45" s="162"/>
      <c r="H45" s="162"/>
      <c r="I45" s="162"/>
      <c r="J45" s="162"/>
      <c r="K45" s="162"/>
      <c r="L45" s="496"/>
      <c r="M45" s="162"/>
    </row>
    <row r="46" spans="2:14">
      <c r="B46" s="495"/>
      <c r="C46" s="162"/>
      <c r="D46" s="162"/>
      <c r="E46" s="162"/>
      <c r="F46" s="162"/>
      <c r="G46" s="162"/>
      <c r="H46" s="162"/>
      <c r="I46" s="162"/>
      <c r="J46" s="162"/>
      <c r="K46" s="162"/>
      <c r="L46" s="496"/>
      <c r="M46" s="162"/>
    </row>
    <row r="47" spans="2:14">
      <c r="B47" s="495"/>
      <c r="C47" s="162"/>
      <c r="D47" s="162"/>
      <c r="E47" s="162"/>
      <c r="F47" s="162"/>
      <c r="G47" s="162"/>
      <c r="H47" s="162"/>
      <c r="I47" s="162"/>
      <c r="J47" s="162"/>
      <c r="K47" s="162"/>
      <c r="L47" s="496"/>
      <c r="M47" s="162"/>
    </row>
    <row r="48" spans="2:14">
      <c r="B48" s="495"/>
      <c r="C48" s="162"/>
      <c r="D48" s="162"/>
      <c r="E48" s="162"/>
      <c r="F48" s="162"/>
      <c r="G48" s="162"/>
      <c r="H48" s="162"/>
      <c r="I48" s="162"/>
      <c r="J48" s="162"/>
      <c r="K48" s="162"/>
      <c r="L48" s="496"/>
      <c r="M48" s="162"/>
    </row>
    <row r="49" spans="2:13">
      <c r="B49" s="495"/>
      <c r="C49" s="162"/>
      <c r="D49" s="162"/>
      <c r="E49" s="162"/>
      <c r="F49" s="162"/>
      <c r="G49" s="162"/>
      <c r="H49" s="162"/>
      <c r="I49" s="162"/>
      <c r="J49" s="162"/>
      <c r="K49" s="162"/>
      <c r="L49" s="496"/>
      <c r="M49" s="162"/>
    </row>
    <row r="50" spans="2:13">
      <c r="B50" s="495"/>
      <c r="C50" s="162"/>
      <c r="D50" s="162"/>
      <c r="E50" s="162"/>
      <c r="F50" s="162"/>
      <c r="G50" s="162"/>
      <c r="H50" s="162"/>
      <c r="I50" s="162"/>
      <c r="J50" s="162"/>
      <c r="K50" s="162"/>
      <c r="L50" s="496"/>
      <c r="M50" s="162"/>
    </row>
    <row r="51" spans="2:13">
      <c r="B51" s="495"/>
      <c r="C51" s="162"/>
      <c r="D51" s="162"/>
      <c r="E51" s="162"/>
      <c r="F51" s="162"/>
      <c r="G51" s="162"/>
      <c r="H51" s="162"/>
      <c r="I51" s="162"/>
      <c r="J51" s="162"/>
      <c r="K51" s="162"/>
      <c r="L51" s="496"/>
      <c r="M51" s="162"/>
    </row>
    <row r="52" spans="2:13">
      <c r="B52" s="495"/>
      <c r="C52" s="162"/>
      <c r="D52" s="162"/>
      <c r="E52" s="162"/>
      <c r="F52" s="162"/>
      <c r="G52" s="162"/>
      <c r="H52" s="162"/>
      <c r="I52" s="162"/>
      <c r="J52" s="162"/>
      <c r="K52" s="162"/>
      <c r="L52" s="496"/>
      <c r="M52" s="162"/>
    </row>
    <row r="53" spans="2:13">
      <c r="B53" s="495"/>
      <c r="C53" s="162"/>
      <c r="D53" s="162"/>
      <c r="E53" s="162"/>
      <c r="F53" s="162"/>
      <c r="G53" s="162"/>
      <c r="H53" s="162"/>
      <c r="I53" s="162"/>
      <c r="J53" s="162"/>
      <c r="K53" s="162"/>
      <c r="L53" s="496"/>
      <c r="M53" s="162"/>
    </row>
    <row r="54" spans="2:13">
      <c r="B54" s="495"/>
      <c r="C54" s="162"/>
      <c r="D54" s="162"/>
      <c r="E54" s="162"/>
      <c r="F54" s="162"/>
      <c r="G54" s="162"/>
      <c r="H54" s="162"/>
      <c r="I54" s="162"/>
      <c r="J54" s="162"/>
      <c r="K54" s="162"/>
      <c r="L54" s="496"/>
      <c r="M54" s="162"/>
    </row>
    <row r="55" spans="2:13">
      <c r="B55" s="495"/>
      <c r="C55" s="162"/>
      <c r="D55" s="162"/>
      <c r="E55" s="162"/>
      <c r="F55" s="162"/>
      <c r="G55" s="162"/>
      <c r="H55" s="162"/>
      <c r="I55" s="162"/>
      <c r="J55" s="162"/>
      <c r="K55" s="162"/>
      <c r="L55" s="496"/>
      <c r="M55" s="162"/>
    </row>
    <row r="56" spans="2:13">
      <c r="B56" s="495"/>
      <c r="C56" s="162"/>
      <c r="D56" s="162"/>
      <c r="E56" s="162"/>
      <c r="F56" s="162"/>
      <c r="G56" s="162"/>
      <c r="H56" s="162"/>
      <c r="I56" s="162"/>
      <c r="J56" s="162"/>
      <c r="K56" s="162"/>
      <c r="L56" s="496"/>
      <c r="M56" s="162"/>
    </row>
    <row r="57" spans="2:13">
      <c r="B57" s="495"/>
      <c r="C57" s="162"/>
      <c r="D57" s="162"/>
      <c r="E57" s="162"/>
      <c r="F57" s="162"/>
      <c r="G57" s="162"/>
      <c r="H57" s="162"/>
      <c r="I57" s="162"/>
      <c r="J57" s="162"/>
      <c r="K57" s="162"/>
      <c r="L57" s="496"/>
      <c r="M57" s="162"/>
    </row>
    <row r="58" spans="2:13">
      <c r="B58" s="495"/>
      <c r="C58" s="162"/>
      <c r="D58" s="162"/>
      <c r="E58" s="162"/>
      <c r="F58" s="162"/>
      <c r="G58" s="162"/>
      <c r="H58" s="162"/>
      <c r="I58" s="162"/>
      <c r="J58" s="162"/>
      <c r="K58" s="162"/>
      <c r="L58" s="496"/>
      <c r="M58" s="162"/>
    </row>
    <row r="59" spans="2:13">
      <c r="B59" s="495"/>
      <c r="C59" s="162"/>
      <c r="D59" s="162"/>
      <c r="E59" s="162"/>
      <c r="F59" s="162"/>
      <c r="G59" s="162"/>
      <c r="H59" s="162"/>
      <c r="I59" s="162"/>
      <c r="J59" s="162"/>
      <c r="K59" s="162"/>
      <c r="L59" s="496"/>
      <c r="M59" s="162"/>
    </row>
    <row r="60" spans="2:13">
      <c r="B60" s="495"/>
      <c r="C60" s="162"/>
      <c r="D60" s="162"/>
      <c r="E60" s="162"/>
      <c r="F60" s="162"/>
      <c r="G60" s="162"/>
      <c r="H60" s="162"/>
      <c r="I60" s="162"/>
      <c r="J60" s="162"/>
      <c r="K60" s="162"/>
      <c r="L60" s="496"/>
      <c r="M60" s="162"/>
    </row>
    <row r="61" spans="2:13">
      <c r="B61" s="495"/>
      <c r="C61" s="162"/>
      <c r="D61" s="162"/>
      <c r="E61" s="162"/>
      <c r="F61" s="162"/>
      <c r="G61" s="162"/>
      <c r="H61" s="162"/>
      <c r="I61" s="162"/>
      <c r="J61" s="162"/>
      <c r="K61" s="162"/>
      <c r="L61" s="496"/>
      <c r="M61" s="162"/>
    </row>
    <row r="62" spans="2:13">
      <c r="B62" s="495"/>
      <c r="C62" s="162"/>
      <c r="D62" s="162"/>
      <c r="E62" s="162"/>
      <c r="F62" s="162"/>
      <c r="G62" s="162"/>
      <c r="H62" s="162"/>
      <c r="I62" s="162"/>
      <c r="J62" s="162"/>
      <c r="K62" s="162"/>
      <c r="L62" s="496"/>
      <c r="M62" s="162"/>
    </row>
    <row r="63" spans="2:13">
      <c r="B63" s="495"/>
      <c r="C63" s="162"/>
      <c r="D63" s="162"/>
      <c r="E63" s="162"/>
      <c r="F63" s="162"/>
      <c r="G63" s="162"/>
      <c r="H63" s="162"/>
      <c r="I63" s="162"/>
      <c r="J63" s="162"/>
      <c r="K63" s="162"/>
      <c r="L63" s="496"/>
      <c r="M63" s="162"/>
    </row>
    <row r="64" spans="2:13">
      <c r="B64" s="495"/>
      <c r="C64" s="162"/>
      <c r="D64" s="162"/>
      <c r="E64" s="162"/>
      <c r="F64" s="162"/>
      <c r="G64" s="162"/>
      <c r="H64" s="162"/>
      <c r="I64" s="162"/>
      <c r="J64" s="162"/>
      <c r="K64" s="162"/>
      <c r="L64" s="496"/>
      <c r="M64" s="162"/>
    </row>
    <row r="65" spans="2:13">
      <c r="B65" s="495"/>
      <c r="C65" s="162"/>
      <c r="D65" s="162"/>
      <c r="E65" s="162"/>
      <c r="F65" s="162"/>
      <c r="G65" s="162"/>
      <c r="H65" s="162"/>
      <c r="I65" s="162"/>
      <c r="J65" s="162"/>
      <c r="K65" s="162"/>
      <c r="L65" s="496"/>
      <c r="M65" s="162"/>
    </row>
    <row r="66" spans="2:13">
      <c r="B66" s="495"/>
      <c r="C66" s="162"/>
      <c r="D66" s="162"/>
      <c r="E66" s="162"/>
      <c r="F66" s="162"/>
      <c r="G66" s="162"/>
      <c r="H66" s="162"/>
      <c r="I66" s="162"/>
      <c r="J66" s="162"/>
      <c r="K66" s="162"/>
      <c r="L66" s="496"/>
      <c r="M66" s="162"/>
    </row>
    <row r="67" spans="2:13">
      <c r="B67" s="495"/>
      <c r="C67" s="162"/>
      <c r="D67" s="162"/>
      <c r="E67" s="162"/>
      <c r="F67" s="162"/>
      <c r="G67" s="162"/>
      <c r="H67" s="162"/>
      <c r="I67" s="162"/>
      <c r="J67" s="162"/>
      <c r="K67" s="162"/>
      <c r="L67" s="496"/>
      <c r="M67" s="162"/>
    </row>
    <row r="68" spans="2:13">
      <c r="B68" s="495"/>
      <c r="C68" s="162"/>
      <c r="D68" s="162"/>
      <c r="E68" s="162"/>
      <c r="F68" s="162"/>
      <c r="G68" s="162"/>
      <c r="H68" s="162"/>
      <c r="I68" s="162"/>
      <c r="J68" s="162"/>
      <c r="K68" s="162"/>
      <c r="L68" s="496"/>
      <c r="M68" s="162"/>
    </row>
    <row r="69" spans="2:13">
      <c r="B69" s="495"/>
      <c r="C69" s="162"/>
      <c r="D69" s="162"/>
      <c r="E69" s="162"/>
      <c r="F69" s="162"/>
      <c r="G69" s="162"/>
      <c r="H69" s="162"/>
      <c r="I69" s="162"/>
      <c r="J69" s="162"/>
      <c r="K69" s="162"/>
      <c r="L69" s="496"/>
      <c r="M69" s="162"/>
    </row>
    <row r="70" spans="2:13">
      <c r="B70" s="495"/>
      <c r="C70" s="162"/>
      <c r="D70" s="162"/>
      <c r="E70" s="162"/>
      <c r="F70" s="162"/>
      <c r="G70" s="162"/>
      <c r="H70" s="162"/>
      <c r="I70" s="162"/>
      <c r="J70" s="162"/>
      <c r="K70" s="162"/>
      <c r="L70" s="496"/>
      <c r="M70" s="162"/>
    </row>
    <row r="71" spans="2:13">
      <c r="B71" s="495"/>
      <c r="C71" s="162"/>
      <c r="D71" s="162"/>
      <c r="E71" s="162"/>
      <c r="F71" s="162"/>
      <c r="G71" s="162"/>
      <c r="H71" s="162"/>
      <c r="I71" s="162"/>
      <c r="J71" s="162"/>
      <c r="K71" s="162"/>
      <c r="L71" s="496"/>
      <c r="M71" s="162"/>
    </row>
    <row r="72" spans="2:13">
      <c r="B72" s="495"/>
      <c r="C72" s="162"/>
      <c r="D72" s="162"/>
      <c r="E72" s="162"/>
      <c r="F72" s="162"/>
      <c r="G72" s="162"/>
      <c r="H72" s="162"/>
      <c r="I72" s="162"/>
      <c r="J72" s="162"/>
      <c r="K72" s="162"/>
      <c r="L72" s="496"/>
      <c r="M72" s="162"/>
    </row>
    <row r="73" spans="2:13">
      <c r="B73" s="495"/>
      <c r="C73" s="162"/>
      <c r="D73" s="162"/>
      <c r="E73" s="162"/>
      <c r="F73" s="162"/>
      <c r="G73" s="162"/>
      <c r="H73" s="162"/>
      <c r="I73" s="162"/>
      <c r="J73" s="162"/>
      <c r="K73" s="162"/>
      <c r="L73" s="496"/>
      <c r="M73" s="162"/>
    </row>
    <row r="74" spans="2:13">
      <c r="B74" s="495"/>
      <c r="C74" s="162"/>
      <c r="D74" s="162"/>
      <c r="E74" s="162"/>
      <c r="F74" s="162"/>
      <c r="G74" s="162"/>
      <c r="H74" s="162"/>
      <c r="I74" s="162"/>
      <c r="J74" s="162"/>
      <c r="K74" s="162"/>
      <c r="L74" s="496"/>
      <c r="M74" s="162"/>
    </row>
    <row r="75" spans="2:13">
      <c r="B75" s="495"/>
      <c r="C75" s="162"/>
      <c r="D75" s="162"/>
      <c r="E75" s="162"/>
      <c r="F75" s="162"/>
      <c r="G75" s="162"/>
      <c r="H75" s="162"/>
      <c r="I75" s="162"/>
      <c r="J75" s="162"/>
      <c r="K75" s="162"/>
      <c r="L75" s="496"/>
      <c r="M75" s="162"/>
    </row>
    <row r="76" spans="2:13" ht="24.75" customHeight="1">
      <c r="B76" s="495"/>
      <c r="C76" s="162"/>
      <c r="D76" s="162"/>
      <c r="E76" s="162"/>
      <c r="F76" s="162"/>
      <c r="G76" s="162"/>
      <c r="H76" s="162"/>
      <c r="I76" s="162"/>
      <c r="J76" s="162"/>
      <c r="K76" s="328"/>
      <c r="L76" s="496"/>
      <c r="M76" s="162"/>
    </row>
    <row r="77" spans="2:13">
      <c r="B77" s="495"/>
      <c r="C77" s="162"/>
      <c r="D77" s="162"/>
      <c r="E77" s="162"/>
      <c r="F77" s="162"/>
      <c r="G77" s="162"/>
      <c r="H77" s="162"/>
      <c r="I77" s="162"/>
      <c r="J77" s="162"/>
      <c r="K77" s="328"/>
      <c r="L77" s="496"/>
      <c r="M77" s="162"/>
    </row>
    <row r="78" spans="2:13" ht="9" customHeight="1">
      <c r="B78" s="497"/>
      <c r="C78" s="498"/>
      <c r="D78" s="498"/>
      <c r="E78" s="498"/>
      <c r="F78" s="498"/>
      <c r="G78" s="498"/>
      <c r="H78" s="498"/>
      <c r="I78" s="498"/>
      <c r="J78" s="498"/>
      <c r="K78" s="501"/>
      <c r="L78" s="500"/>
      <c r="M78" s="162"/>
    </row>
    <row r="79" spans="2:13">
      <c r="C79" s="162"/>
      <c r="D79" s="162"/>
      <c r="E79" s="162"/>
      <c r="F79" s="162"/>
      <c r="G79" s="162"/>
      <c r="H79" s="162"/>
      <c r="I79" s="162"/>
      <c r="J79" s="162"/>
      <c r="L79" s="162"/>
      <c r="M79" s="162"/>
    </row>
    <row r="80" spans="2:13">
      <c r="B80" s="1803" t="s">
        <v>3811</v>
      </c>
      <c r="C80" s="1804"/>
      <c r="D80" s="1804"/>
      <c r="E80" s="1804"/>
      <c r="F80" s="1804"/>
      <c r="G80" s="1804"/>
      <c r="H80" s="1804"/>
      <c r="I80" s="1804"/>
      <c r="J80" s="1804"/>
      <c r="K80" s="1804"/>
      <c r="L80" s="1805"/>
      <c r="M80" s="162"/>
    </row>
    <row r="81" spans="2:13" ht="5.25" customHeight="1">
      <c r="C81" s="206"/>
      <c r="D81" s="477"/>
      <c r="E81" s="477"/>
      <c r="F81" s="477"/>
      <c r="G81" s="477"/>
      <c r="H81" s="477"/>
      <c r="I81" s="477"/>
      <c r="J81" s="477"/>
      <c r="K81" s="477"/>
      <c r="L81" s="162"/>
      <c r="M81" s="162"/>
    </row>
    <row r="82" spans="2:13">
      <c r="B82" s="1781">
        <f>'F1'!$K$19</f>
        <v>0</v>
      </c>
      <c r="C82" s="1782"/>
      <c r="D82" s="1782"/>
      <c r="E82" s="1782"/>
      <c r="F82" s="1782"/>
      <c r="G82" s="1782"/>
      <c r="H82" s="1782"/>
      <c r="I82" s="1782"/>
      <c r="J82" s="1782"/>
      <c r="K82" s="1782"/>
      <c r="L82" s="1783"/>
      <c r="M82" s="162"/>
    </row>
    <row r="83" spans="2:13">
      <c r="C83" s="162"/>
      <c r="D83" s="162"/>
      <c r="E83" s="162"/>
      <c r="F83" s="162"/>
      <c r="G83" s="162"/>
      <c r="H83" s="162"/>
      <c r="I83" s="162"/>
      <c r="J83" s="162"/>
      <c r="L83" s="162"/>
      <c r="M83" s="162"/>
    </row>
    <row r="84" spans="2:13">
      <c r="C84" s="162"/>
      <c r="D84" s="162"/>
      <c r="E84" s="162"/>
      <c r="F84" s="162"/>
      <c r="G84" s="162"/>
      <c r="H84" s="162"/>
      <c r="I84" s="162"/>
      <c r="J84" s="162"/>
      <c r="L84" s="328" t="s">
        <v>2596</v>
      </c>
      <c r="M84" s="162"/>
    </row>
    <row r="85" spans="2:13" hidden="1">
      <c r="C85" s="162"/>
      <c r="D85" s="162"/>
      <c r="E85" s="162"/>
      <c r="F85" s="162"/>
      <c r="G85" s="162"/>
      <c r="H85" s="162"/>
      <c r="I85" s="162"/>
      <c r="J85" s="162"/>
      <c r="K85" s="162"/>
      <c r="L85" s="162"/>
      <c r="M85" s="162"/>
    </row>
    <row r="86" spans="2:13" hidden="1">
      <c r="C86" s="162"/>
      <c r="D86" s="162"/>
      <c r="E86" s="162"/>
      <c r="F86" s="162"/>
      <c r="G86" s="162"/>
      <c r="H86" s="162"/>
      <c r="I86" s="162"/>
      <c r="J86" s="162"/>
      <c r="K86" s="162"/>
      <c r="L86" s="162"/>
      <c r="M86" s="162"/>
    </row>
    <row r="87" spans="2:13" hidden="1">
      <c r="K87" s="329"/>
    </row>
  </sheetData>
  <sheetProtection algorithmName="SHA-512" hashValue="aR6KpbHXraLkUw26gFmLk5dPloLm+jb/l2yQIw46g2iqkqyCmL/Qk8OeL6E3rGCZs1gcLgjutJVtuh2D5yTfvg==" saltValue="GC+N0aCrY92uWKmbDA2tlg==" spinCount="100000" sheet="1" objects="1" scenarios="1" selectLockedCells="1"/>
  <mergeCells count="3">
    <mergeCell ref="C3:K3"/>
    <mergeCell ref="B80:L80"/>
    <mergeCell ref="B82:L82"/>
  </mergeCells>
  <phoneticPr fontId="0" type="noConversion"/>
  <printOptions horizontalCentered="1" verticalCentered="1"/>
  <pageMargins left="0.5" right="0.48" top="0.7" bottom="0.6" header="0.51181102362204722" footer="0.43"/>
  <pageSetup paperSize="9" scale="70" orientation="portrait" r:id="rId1"/>
  <headerFooter alignWithMargins="0"/>
  <rowBreaks count="1" manualBreakCount="1">
    <brk id="85" min="2"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B1:M87"/>
  <sheetViews>
    <sheetView showGridLines="0" showRowColHeaders="0" zoomScale="75" zoomScaleNormal="75" workbookViewId="0">
      <selection activeCell="A87" sqref="A87:IV65536"/>
    </sheetView>
  </sheetViews>
  <sheetFormatPr defaultColWidth="0" defaultRowHeight="12.75" zeroHeight="1"/>
  <cols>
    <col min="1" max="1" width="5.140625" style="327" customWidth="1"/>
    <col min="2" max="2" width="3" style="327" customWidth="1"/>
    <col min="3" max="3" width="31.140625" style="327" customWidth="1"/>
    <col min="4" max="4" width="16" style="327" customWidth="1"/>
    <col min="5" max="5" width="10" style="327" customWidth="1"/>
    <col min="6" max="6" width="5.7109375" style="327" customWidth="1"/>
    <col min="7" max="7" width="28.85546875" style="327" customWidth="1"/>
    <col min="8" max="8" width="5.7109375" style="327" customWidth="1"/>
    <col min="9" max="9" width="7" style="327" customWidth="1"/>
    <col min="10" max="10" width="5.7109375" style="327" customWidth="1"/>
    <col min="11" max="11" width="8" style="327" customWidth="1"/>
    <col min="12" max="13" width="5.7109375" style="327" customWidth="1"/>
    <col min="14" max="16384" width="0" style="327" hidden="1"/>
  </cols>
  <sheetData>
    <row r="1" spans="2:13"/>
    <row r="2" spans="2:13" ht="13.5" customHeight="1">
      <c r="C2" s="162"/>
      <c r="D2" s="162"/>
      <c r="E2" s="162"/>
      <c r="F2" s="162"/>
      <c r="G2" s="162"/>
      <c r="H2" s="162"/>
      <c r="I2" s="162"/>
      <c r="J2" s="162"/>
      <c r="K2" s="162"/>
      <c r="L2" s="162"/>
      <c r="M2" s="162"/>
    </row>
    <row r="3" spans="2:13">
      <c r="B3" s="492"/>
      <c r="C3" s="493"/>
      <c r="D3" s="493"/>
      <c r="E3" s="493"/>
      <c r="F3" s="493"/>
      <c r="G3" s="493"/>
      <c r="H3" s="493"/>
      <c r="I3" s="493"/>
      <c r="J3" s="493"/>
      <c r="K3" s="493"/>
      <c r="L3" s="494"/>
      <c r="M3" s="162"/>
    </row>
    <row r="4" spans="2:13" ht="36.75" customHeight="1">
      <c r="B4" s="495"/>
      <c r="C4" s="1806" t="s">
        <v>1715</v>
      </c>
      <c r="D4" s="1807"/>
      <c r="E4" s="1807"/>
      <c r="F4" s="1807"/>
      <c r="G4" s="1807"/>
      <c r="H4" s="1807"/>
      <c r="I4" s="1807"/>
      <c r="J4" s="1807"/>
      <c r="K4" s="1808"/>
      <c r="L4" s="496"/>
      <c r="M4" s="162"/>
    </row>
    <row r="5" spans="2:13">
      <c r="B5" s="495"/>
      <c r="C5" s="162"/>
      <c r="D5" s="162"/>
      <c r="E5" s="162"/>
      <c r="F5" s="162"/>
      <c r="G5" s="162"/>
      <c r="H5" s="162"/>
      <c r="I5" s="162"/>
      <c r="J5" s="162"/>
      <c r="K5" s="162"/>
      <c r="L5" s="496"/>
      <c r="M5" s="162"/>
    </row>
    <row r="6" spans="2:13">
      <c r="B6" s="495"/>
      <c r="C6" s="162"/>
      <c r="D6" s="162"/>
      <c r="E6" s="162"/>
      <c r="F6" s="162"/>
      <c r="G6" s="162"/>
      <c r="H6" s="162"/>
      <c r="I6" s="162"/>
      <c r="J6" s="162"/>
      <c r="K6" s="162"/>
      <c r="L6" s="496"/>
      <c r="M6" s="162"/>
    </row>
    <row r="7" spans="2:13">
      <c r="B7" s="495"/>
      <c r="C7" s="162"/>
      <c r="D7" s="162"/>
      <c r="E7" s="162"/>
      <c r="F7" s="162"/>
      <c r="G7" s="162"/>
      <c r="H7" s="162"/>
      <c r="I7" s="162"/>
      <c r="J7" s="162"/>
      <c r="K7" s="162"/>
      <c r="L7" s="496"/>
      <c r="M7" s="162"/>
    </row>
    <row r="8" spans="2:13">
      <c r="B8" s="495"/>
      <c r="C8" s="162"/>
      <c r="D8" s="162"/>
      <c r="E8" s="162"/>
      <c r="F8" s="162"/>
      <c r="G8" s="162"/>
      <c r="H8" s="162"/>
      <c r="I8" s="162"/>
      <c r="J8" s="162"/>
      <c r="K8" s="162"/>
      <c r="L8" s="496"/>
      <c r="M8" s="162"/>
    </row>
    <row r="9" spans="2:13">
      <c r="B9" s="495"/>
      <c r="C9" s="162"/>
      <c r="D9" s="162"/>
      <c r="E9" s="162"/>
      <c r="F9" s="162"/>
      <c r="G9" s="162"/>
      <c r="H9" s="162"/>
      <c r="I9" s="162"/>
      <c r="J9" s="162"/>
      <c r="K9" s="162"/>
      <c r="L9" s="496"/>
      <c r="M9" s="162"/>
    </row>
    <row r="10" spans="2:13">
      <c r="B10" s="495"/>
      <c r="C10" s="162"/>
      <c r="D10" s="162"/>
      <c r="E10" s="162"/>
      <c r="F10" s="162"/>
      <c r="G10" s="162"/>
      <c r="H10" s="162"/>
      <c r="I10" s="162"/>
      <c r="J10" s="162"/>
      <c r="K10" s="162"/>
      <c r="L10" s="496"/>
      <c r="M10" s="162"/>
    </row>
    <row r="11" spans="2:13">
      <c r="B11" s="495"/>
      <c r="C11" s="162"/>
      <c r="D11" s="162"/>
      <c r="E11" s="162"/>
      <c r="F11" s="162"/>
      <c r="G11" s="162"/>
      <c r="H11" s="162"/>
      <c r="I11" s="162"/>
      <c r="J11" s="162"/>
      <c r="K11" s="162"/>
      <c r="L11" s="496"/>
      <c r="M11" s="162"/>
    </row>
    <row r="12" spans="2:13">
      <c r="B12" s="495"/>
      <c r="C12" s="162"/>
      <c r="D12" s="162"/>
      <c r="E12" s="162"/>
      <c r="F12" s="162"/>
      <c r="G12" s="162"/>
      <c r="H12" s="162"/>
      <c r="I12" s="162"/>
      <c r="J12" s="162"/>
      <c r="K12" s="162"/>
      <c r="L12" s="496"/>
      <c r="M12" s="162"/>
    </row>
    <row r="13" spans="2:13">
      <c r="B13" s="495"/>
      <c r="C13" s="162"/>
      <c r="D13" s="162"/>
      <c r="E13" s="162"/>
      <c r="F13" s="162"/>
      <c r="G13" s="162"/>
      <c r="H13" s="162"/>
      <c r="I13" s="162"/>
      <c r="J13" s="162"/>
      <c r="K13" s="162"/>
      <c r="L13" s="496"/>
      <c r="M13" s="162"/>
    </row>
    <row r="14" spans="2:13">
      <c r="B14" s="495"/>
      <c r="C14" s="162"/>
      <c r="D14" s="162"/>
      <c r="E14" s="162"/>
      <c r="F14" s="162"/>
      <c r="G14" s="162"/>
      <c r="H14" s="162"/>
      <c r="I14" s="162"/>
      <c r="J14" s="162"/>
      <c r="K14" s="162"/>
      <c r="L14" s="496"/>
      <c r="M14" s="162"/>
    </row>
    <row r="15" spans="2:13">
      <c r="B15" s="495"/>
      <c r="C15" s="162"/>
      <c r="D15" s="162"/>
      <c r="E15" s="162"/>
      <c r="F15" s="162"/>
      <c r="G15" s="162"/>
      <c r="H15" s="162"/>
      <c r="I15" s="162"/>
      <c r="J15" s="162"/>
      <c r="K15" s="162"/>
      <c r="L15" s="496"/>
      <c r="M15" s="162"/>
    </row>
    <row r="16" spans="2:13">
      <c r="B16" s="495"/>
      <c r="C16" s="162"/>
      <c r="D16" s="162"/>
      <c r="E16" s="162"/>
      <c r="F16" s="162"/>
      <c r="G16" s="162"/>
      <c r="H16" s="162"/>
      <c r="I16" s="162"/>
      <c r="J16" s="162"/>
      <c r="K16" s="162"/>
      <c r="L16" s="496"/>
      <c r="M16" s="162"/>
    </row>
    <row r="17" spans="2:13">
      <c r="B17" s="495"/>
      <c r="C17" s="162"/>
      <c r="D17" s="162"/>
      <c r="E17" s="162"/>
      <c r="F17" s="162"/>
      <c r="G17" s="162"/>
      <c r="H17" s="162"/>
      <c r="I17" s="162"/>
      <c r="J17" s="162"/>
      <c r="K17" s="162"/>
      <c r="L17" s="496"/>
      <c r="M17" s="162"/>
    </row>
    <row r="18" spans="2:13">
      <c r="B18" s="495"/>
      <c r="C18" s="162"/>
      <c r="D18" s="162"/>
      <c r="E18" s="162"/>
      <c r="F18" s="162"/>
      <c r="G18" s="162"/>
      <c r="H18" s="162"/>
      <c r="I18" s="162"/>
      <c r="J18" s="162"/>
      <c r="K18" s="162"/>
      <c r="L18" s="496"/>
      <c r="M18" s="162"/>
    </row>
    <row r="19" spans="2:13">
      <c r="B19" s="495"/>
      <c r="C19" s="162"/>
      <c r="D19" s="162"/>
      <c r="E19" s="162"/>
      <c r="F19" s="162"/>
      <c r="G19" s="162"/>
      <c r="H19" s="162"/>
      <c r="I19" s="162"/>
      <c r="J19" s="162"/>
      <c r="K19" s="162"/>
      <c r="L19" s="496"/>
      <c r="M19" s="162"/>
    </row>
    <row r="20" spans="2:13">
      <c r="B20" s="495"/>
      <c r="C20" s="162"/>
      <c r="D20" s="162"/>
      <c r="E20" s="162"/>
      <c r="F20" s="162"/>
      <c r="G20" s="162"/>
      <c r="H20" s="162"/>
      <c r="I20" s="162"/>
      <c r="J20" s="162"/>
      <c r="K20" s="162"/>
      <c r="L20" s="496"/>
      <c r="M20" s="162"/>
    </row>
    <row r="21" spans="2:13">
      <c r="B21" s="495"/>
      <c r="C21" s="162"/>
      <c r="D21" s="162"/>
      <c r="E21" s="162"/>
      <c r="F21" s="162"/>
      <c r="G21" s="162"/>
      <c r="H21" s="162"/>
      <c r="I21" s="162"/>
      <c r="J21" s="162"/>
      <c r="K21" s="162"/>
      <c r="L21" s="496"/>
      <c r="M21" s="162"/>
    </row>
    <row r="22" spans="2:13">
      <c r="B22" s="495"/>
      <c r="C22" s="162"/>
      <c r="D22" s="162"/>
      <c r="E22" s="162"/>
      <c r="F22" s="162"/>
      <c r="G22" s="162"/>
      <c r="H22" s="162"/>
      <c r="I22" s="162"/>
      <c r="J22" s="162"/>
      <c r="K22" s="162"/>
      <c r="L22" s="496"/>
      <c r="M22" s="162"/>
    </row>
    <row r="23" spans="2:13">
      <c r="B23" s="495"/>
      <c r="C23" s="162"/>
      <c r="D23" s="162"/>
      <c r="E23" s="162"/>
      <c r="F23" s="162"/>
      <c r="G23" s="162"/>
      <c r="H23" s="162"/>
      <c r="I23" s="162"/>
      <c r="J23" s="162"/>
      <c r="K23" s="162"/>
      <c r="L23" s="496"/>
      <c r="M23" s="162"/>
    </row>
    <row r="24" spans="2:13">
      <c r="B24" s="495"/>
      <c r="C24" s="162"/>
      <c r="D24" s="162"/>
      <c r="E24" s="162"/>
      <c r="F24" s="162"/>
      <c r="G24" s="162"/>
      <c r="H24" s="162"/>
      <c r="I24" s="162"/>
      <c r="J24" s="162"/>
      <c r="K24" s="162"/>
      <c r="L24" s="496"/>
      <c r="M24" s="162"/>
    </row>
    <row r="25" spans="2:13">
      <c r="B25" s="495"/>
      <c r="C25" s="162"/>
      <c r="D25" s="162"/>
      <c r="E25" s="162"/>
      <c r="F25" s="162"/>
      <c r="G25" s="162"/>
      <c r="H25" s="162"/>
      <c r="I25" s="162"/>
      <c r="J25" s="162"/>
      <c r="K25" s="162"/>
      <c r="L25" s="496"/>
      <c r="M25" s="162"/>
    </row>
    <row r="26" spans="2:13">
      <c r="B26" s="495"/>
      <c r="C26" s="162"/>
      <c r="D26" s="162"/>
      <c r="E26" s="162"/>
      <c r="F26" s="162"/>
      <c r="G26" s="162"/>
      <c r="H26" s="162"/>
      <c r="I26" s="162"/>
      <c r="J26" s="162"/>
      <c r="K26" s="162"/>
      <c r="L26" s="496"/>
      <c r="M26" s="162"/>
    </row>
    <row r="27" spans="2:13">
      <c r="B27" s="495"/>
      <c r="C27" s="162"/>
      <c r="D27" s="162"/>
      <c r="E27" s="162"/>
      <c r="F27" s="162"/>
      <c r="G27" s="162"/>
      <c r="H27" s="162"/>
      <c r="I27" s="162"/>
      <c r="J27" s="162"/>
      <c r="K27" s="162"/>
      <c r="L27" s="496"/>
      <c r="M27" s="162"/>
    </row>
    <row r="28" spans="2:13">
      <c r="B28" s="495"/>
      <c r="C28" s="162"/>
      <c r="D28" s="162"/>
      <c r="E28" s="162"/>
      <c r="F28" s="162"/>
      <c r="G28" s="162"/>
      <c r="H28" s="162"/>
      <c r="I28" s="162"/>
      <c r="J28" s="162"/>
      <c r="K28" s="162"/>
      <c r="L28" s="496"/>
      <c r="M28" s="162"/>
    </row>
    <row r="29" spans="2:13">
      <c r="B29" s="495"/>
      <c r="C29" s="162"/>
      <c r="D29" s="162"/>
      <c r="E29" s="162"/>
      <c r="F29" s="162"/>
      <c r="G29" s="162"/>
      <c r="H29" s="162"/>
      <c r="I29" s="162"/>
      <c r="J29" s="162"/>
      <c r="K29" s="162"/>
      <c r="L29" s="496"/>
      <c r="M29" s="162"/>
    </row>
    <row r="30" spans="2:13">
      <c r="B30" s="495"/>
      <c r="C30" s="162"/>
      <c r="D30" s="162"/>
      <c r="E30" s="162"/>
      <c r="F30" s="162"/>
      <c r="G30" s="162"/>
      <c r="H30" s="162"/>
      <c r="I30" s="162"/>
      <c r="J30" s="162"/>
      <c r="K30" s="162"/>
      <c r="L30" s="496"/>
      <c r="M30" s="162"/>
    </row>
    <row r="31" spans="2:13">
      <c r="B31" s="495"/>
      <c r="C31" s="162"/>
      <c r="D31" s="162"/>
      <c r="E31" s="162"/>
      <c r="F31" s="162"/>
      <c r="G31" s="162"/>
      <c r="H31" s="162"/>
      <c r="I31" s="162"/>
      <c r="J31" s="162"/>
      <c r="K31" s="162"/>
      <c r="L31" s="496"/>
      <c r="M31" s="162"/>
    </row>
    <row r="32" spans="2:13">
      <c r="B32" s="495"/>
      <c r="C32" s="162"/>
      <c r="D32" s="162"/>
      <c r="E32" s="162"/>
      <c r="F32" s="162"/>
      <c r="G32" s="162"/>
      <c r="H32" s="162"/>
      <c r="I32" s="162"/>
      <c r="J32" s="162"/>
      <c r="K32" s="162"/>
      <c r="L32" s="496"/>
      <c r="M32" s="162"/>
    </row>
    <row r="33" spans="2:13">
      <c r="B33" s="495"/>
      <c r="C33" s="162"/>
      <c r="D33" s="162"/>
      <c r="E33" s="162"/>
      <c r="F33" s="162"/>
      <c r="G33" s="162"/>
      <c r="H33" s="162"/>
      <c r="I33" s="162"/>
      <c r="J33" s="162"/>
      <c r="K33" s="162"/>
      <c r="L33" s="496"/>
      <c r="M33" s="162"/>
    </row>
    <row r="34" spans="2:13">
      <c r="B34" s="495"/>
      <c r="C34" s="162"/>
      <c r="D34" s="162"/>
      <c r="E34" s="162"/>
      <c r="F34" s="162"/>
      <c r="G34" s="162"/>
      <c r="H34" s="162"/>
      <c r="I34" s="162"/>
      <c r="J34" s="162"/>
      <c r="K34" s="162"/>
      <c r="L34" s="496"/>
      <c r="M34" s="162"/>
    </row>
    <row r="35" spans="2:13">
      <c r="B35" s="495"/>
      <c r="C35" s="162"/>
      <c r="D35" s="162"/>
      <c r="E35" s="162"/>
      <c r="F35" s="162"/>
      <c r="G35" s="162"/>
      <c r="H35" s="162"/>
      <c r="I35" s="162"/>
      <c r="J35" s="162"/>
      <c r="K35" s="162"/>
      <c r="L35" s="496"/>
      <c r="M35" s="162"/>
    </row>
    <row r="36" spans="2:13">
      <c r="B36" s="495"/>
      <c r="C36" s="162"/>
      <c r="D36" s="162"/>
      <c r="E36" s="162"/>
      <c r="F36" s="162"/>
      <c r="G36" s="162"/>
      <c r="H36" s="162"/>
      <c r="I36" s="162"/>
      <c r="J36" s="162"/>
      <c r="K36" s="162"/>
      <c r="L36" s="496"/>
      <c r="M36" s="162"/>
    </row>
    <row r="37" spans="2:13">
      <c r="B37" s="495"/>
      <c r="C37" s="162"/>
      <c r="D37" s="162"/>
      <c r="E37" s="162"/>
      <c r="F37" s="162"/>
      <c r="G37" s="162"/>
      <c r="H37" s="162"/>
      <c r="I37" s="162"/>
      <c r="J37" s="162"/>
      <c r="K37" s="162"/>
      <c r="L37" s="496"/>
      <c r="M37" s="162"/>
    </row>
    <row r="38" spans="2:13">
      <c r="B38" s="495"/>
      <c r="C38" s="162"/>
      <c r="D38" s="162"/>
      <c r="E38" s="162"/>
      <c r="F38" s="162"/>
      <c r="G38" s="162"/>
      <c r="H38" s="162"/>
      <c r="I38" s="162"/>
      <c r="J38" s="162"/>
      <c r="K38" s="162"/>
      <c r="L38" s="496"/>
      <c r="M38" s="162"/>
    </row>
    <row r="39" spans="2:13">
      <c r="B39" s="495"/>
      <c r="C39" s="162"/>
      <c r="D39" s="162"/>
      <c r="E39" s="162"/>
      <c r="F39" s="162"/>
      <c r="G39" s="162"/>
      <c r="H39" s="162"/>
      <c r="I39" s="162"/>
      <c r="J39" s="162"/>
      <c r="K39" s="162"/>
      <c r="L39" s="496"/>
      <c r="M39" s="162"/>
    </row>
    <row r="40" spans="2:13">
      <c r="B40" s="495"/>
      <c r="C40" s="162"/>
      <c r="D40" s="162"/>
      <c r="E40" s="162"/>
      <c r="F40" s="162"/>
      <c r="G40" s="162"/>
      <c r="H40" s="162"/>
      <c r="I40" s="162"/>
      <c r="J40" s="162"/>
      <c r="K40" s="162"/>
      <c r="L40" s="496"/>
      <c r="M40" s="162"/>
    </row>
    <row r="41" spans="2:13">
      <c r="B41" s="495"/>
      <c r="C41" s="162"/>
      <c r="D41" s="162"/>
      <c r="E41" s="162"/>
      <c r="F41" s="162"/>
      <c r="G41" s="162"/>
      <c r="H41" s="162"/>
      <c r="I41" s="162"/>
      <c r="J41" s="162"/>
      <c r="K41" s="162"/>
      <c r="L41" s="496"/>
      <c r="M41" s="162"/>
    </row>
    <row r="42" spans="2:13">
      <c r="B42" s="495"/>
      <c r="C42" s="162"/>
      <c r="D42" s="162"/>
      <c r="E42" s="162"/>
      <c r="F42" s="162"/>
      <c r="G42" s="162"/>
      <c r="H42" s="162"/>
      <c r="I42" s="162"/>
      <c r="J42" s="162"/>
      <c r="K42" s="162"/>
      <c r="L42" s="496"/>
      <c r="M42" s="162"/>
    </row>
    <row r="43" spans="2:13">
      <c r="B43" s="495"/>
      <c r="C43" s="162"/>
      <c r="D43" s="162"/>
      <c r="E43" s="162"/>
      <c r="F43" s="162"/>
      <c r="G43" s="162"/>
      <c r="H43" s="162"/>
      <c r="I43" s="162"/>
      <c r="J43" s="162"/>
      <c r="K43" s="162"/>
      <c r="L43" s="496"/>
      <c r="M43" s="162"/>
    </row>
    <row r="44" spans="2:13">
      <c r="B44" s="495"/>
      <c r="C44" s="162"/>
      <c r="D44" s="162"/>
      <c r="E44" s="162"/>
      <c r="F44" s="162"/>
      <c r="G44" s="162"/>
      <c r="H44" s="162"/>
      <c r="I44" s="162"/>
      <c r="J44" s="162"/>
      <c r="K44" s="162"/>
      <c r="L44" s="496"/>
      <c r="M44" s="162"/>
    </row>
    <row r="45" spans="2:13">
      <c r="B45" s="495"/>
      <c r="C45" s="162"/>
      <c r="D45" s="162"/>
      <c r="E45" s="162"/>
      <c r="F45" s="162"/>
      <c r="G45" s="162"/>
      <c r="H45" s="162"/>
      <c r="I45" s="162"/>
      <c r="J45" s="162"/>
      <c r="K45" s="162"/>
      <c r="L45" s="496"/>
      <c r="M45" s="162"/>
    </row>
    <row r="46" spans="2:13">
      <c r="B46" s="495"/>
      <c r="C46" s="162"/>
      <c r="D46" s="162"/>
      <c r="E46" s="162"/>
      <c r="F46" s="162"/>
      <c r="G46" s="162"/>
      <c r="H46" s="162"/>
      <c r="I46" s="162"/>
      <c r="J46" s="162"/>
      <c r="K46" s="162"/>
      <c r="L46" s="496"/>
      <c r="M46" s="162"/>
    </row>
    <row r="47" spans="2:13">
      <c r="B47" s="495"/>
      <c r="C47" s="162"/>
      <c r="D47" s="162"/>
      <c r="E47" s="162"/>
      <c r="F47" s="162"/>
      <c r="G47" s="162"/>
      <c r="H47" s="162"/>
      <c r="I47" s="162"/>
      <c r="J47" s="162"/>
      <c r="K47" s="162"/>
      <c r="L47" s="496"/>
      <c r="M47" s="162"/>
    </row>
    <row r="48" spans="2:13">
      <c r="B48" s="495"/>
      <c r="C48" s="162"/>
      <c r="D48" s="162"/>
      <c r="E48" s="162"/>
      <c r="F48" s="162"/>
      <c r="G48" s="162"/>
      <c r="H48" s="162"/>
      <c r="I48" s="162"/>
      <c r="J48" s="162"/>
      <c r="K48" s="162"/>
      <c r="L48" s="496"/>
      <c r="M48" s="162"/>
    </row>
    <row r="49" spans="2:13">
      <c r="B49" s="495"/>
      <c r="C49" s="162"/>
      <c r="D49" s="162"/>
      <c r="E49" s="162"/>
      <c r="F49" s="162"/>
      <c r="G49" s="162"/>
      <c r="H49" s="162"/>
      <c r="I49" s="162"/>
      <c r="J49" s="162"/>
      <c r="K49" s="162"/>
      <c r="L49" s="496"/>
      <c r="M49" s="162"/>
    </row>
    <row r="50" spans="2:13">
      <c r="B50" s="495"/>
      <c r="C50" s="162"/>
      <c r="D50" s="162"/>
      <c r="E50" s="162"/>
      <c r="F50" s="162"/>
      <c r="G50" s="162"/>
      <c r="H50" s="162"/>
      <c r="I50" s="162"/>
      <c r="J50" s="162"/>
      <c r="K50" s="162"/>
      <c r="L50" s="496"/>
      <c r="M50" s="162"/>
    </row>
    <row r="51" spans="2:13">
      <c r="B51" s="495"/>
      <c r="C51" s="162"/>
      <c r="D51" s="162"/>
      <c r="E51" s="162"/>
      <c r="F51" s="162"/>
      <c r="G51" s="162"/>
      <c r="H51" s="162"/>
      <c r="I51" s="162"/>
      <c r="J51" s="162"/>
      <c r="K51" s="162"/>
      <c r="L51" s="496"/>
      <c r="M51" s="162"/>
    </row>
    <row r="52" spans="2:13">
      <c r="B52" s="495"/>
      <c r="C52" s="162"/>
      <c r="D52" s="162"/>
      <c r="E52" s="162"/>
      <c r="F52" s="162"/>
      <c r="G52" s="162"/>
      <c r="H52" s="162"/>
      <c r="I52" s="162"/>
      <c r="J52" s="162"/>
      <c r="K52" s="162"/>
      <c r="L52" s="496"/>
      <c r="M52" s="162"/>
    </row>
    <row r="53" spans="2:13">
      <c r="B53" s="495"/>
      <c r="C53" s="162"/>
      <c r="D53" s="162"/>
      <c r="E53" s="162"/>
      <c r="F53" s="162"/>
      <c r="G53" s="162"/>
      <c r="H53" s="162"/>
      <c r="I53" s="162"/>
      <c r="J53" s="162"/>
      <c r="K53" s="162"/>
      <c r="L53" s="496"/>
      <c r="M53" s="162"/>
    </row>
    <row r="54" spans="2:13">
      <c r="B54" s="495"/>
      <c r="C54" s="162"/>
      <c r="D54" s="162"/>
      <c r="E54" s="162"/>
      <c r="F54" s="162"/>
      <c r="G54" s="162"/>
      <c r="H54" s="162"/>
      <c r="I54" s="162"/>
      <c r="J54" s="162"/>
      <c r="K54" s="162"/>
      <c r="L54" s="496"/>
      <c r="M54" s="162"/>
    </row>
    <row r="55" spans="2:13">
      <c r="B55" s="495"/>
      <c r="C55" s="162"/>
      <c r="D55" s="162"/>
      <c r="E55" s="162"/>
      <c r="F55" s="162"/>
      <c r="G55" s="162"/>
      <c r="H55" s="162"/>
      <c r="I55" s="162"/>
      <c r="J55" s="162"/>
      <c r="K55" s="162"/>
      <c r="L55" s="496"/>
      <c r="M55" s="162"/>
    </row>
    <row r="56" spans="2:13">
      <c r="B56" s="495"/>
      <c r="C56" s="162"/>
      <c r="D56" s="162"/>
      <c r="E56" s="162"/>
      <c r="F56" s="162"/>
      <c r="G56" s="162"/>
      <c r="H56" s="162"/>
      <c r="I56" s="162"/>
      <c r="J56" s="162"/>
      <c r="K56" s="162"/>
      <c r="L56" s="496"/>
      <c r="M56" s="162"/>
    </row>
    <row r="57" spans="2:13">
      <c r="B57" s="495"/>
      <c r="C57" s="162"/>
      <c r="D57" s="162"/>
      <c r="E57" s="162"/>
      <c r="F57" s="162"/>
      <c r="G57" s="162"/>
      <c r="H57" s="162"/>
      <c r="I57" s="162"/>
      <c r="J57" s="162"/>
      <c r="K57" s="162"/>
      <c r="L57" s="496"/>
      <c r="M57" s="162"/>
    </row>
    <row r="58" spans="2:13">
      <c r="B58" s="495"/>
      <c r="C58" s="162"/>
      <c r="D58" s="162"/>
      <c r="E58" s="162"/>
      <c r="F58" s="162"/>
      <c r="G58" s="162"/>
      <c r="H58" s="162"/>
      <c r="I58" s="162"/>
      <c r="J58" s="162"/>
      <c r="K58" s="162"/>
      <c r="L58" s="496"/>
      <c r="M58" s="162"/>
    </row>
    <row r="59" spans="2:13">
      <c r="B59" s="495"/>
      <c r="C59" s="162"/>
      <c r="D59" s="162"/>
      <c r="E59" s="162"/>
      <c r="F59" s="162"/>
      <c r="G59" s="162"/>
      <c r="H59" s="162"/>
      <c r="I59" s="162"/>
      <c r="J59" s="162"/>
      <c r="K59" s="162"/>
      <c r="L59" s="496"/>
      <c r="M59" s="162"/>
    </row>
    <row r="60" spans="2:13">
      <c r="B60" s="495"/>
      <c r="C60" s="162"/>
      <c r="D60" s="162"/>
      <c r="E60" s="162"/>
      <c r="F60" s="162"/>
      <c r="G60" s="162"/>
      <c r="H60" s="162"/>
      <c r="I60" s="162"/>
      <c r="J60" s="162"/>
      <c r="K60" s="162"/>
      <c r="L60" s="496"/>
      <c r="M60" s="162"/>
    </row>
    <row r="61" spans="2:13">
      <c r="B61" s="495"/>
      <c r="C61" s="162"/>
      <c r="D61" s="162"/>
      <c r="E61" s="162"/>
      <c r="F61" s="162"/>
      <c r="G61" s="162"/>
      <c r="H61" s="162"/>
      <c r="I61" s="162"/>
      <c r="J61" s="162"/>
      <c r="K61" s="162"/>
      <c r="L61" s="496"/>
      <c r="M61" s="162"/>
    </row>
    <row r="62" spans="2:13">
      <c r="B62" s="495"/>
      <c r="C62" s="162"/>
      <c r="D62" s="162"/>
      <c r="E62" s="162"/>
      <c r="F62" s="162"/>
      <c r="G62" s="162"/>
      <c r="H62" s="162"/>
      <c r="I62" s="162"/>
      <c r="J62" s="162"/>
      <c r="K62" s="162"/>
      <c r="L62" s="496"/>
      <c r="M62" s="162"/>
    </row>
    <row r="63" spans="2:13">
      <c r="B63" s="495"/>
      <c r="C63" s="162"/>
      <c r="D63" s="162"/>
      <c r="E63" s="162"/>
      <c r="F63" s="162"/>
      <c r="G63" s="162"/>
      <c r="H63" s="162"/>
      <c r="I63" s="162"/>
      <c r="J63" s="162"/>
      <c r="K63" s="162"/>
      <c r="L63" s="496"/>
      <c r="M63" s="162"/>
    </row>
    <row r="64" spans="2:13">
      <c r="B64" s="495"/>
      <c r="C64" s="162"/>
      <c r="D64" s="162"/>
      <c r="E64" s="162"/>
      <c r="F64" s="162"/>
      <c r="G64" s="162"/>
      <c r="H64" s="162"/>
      <c r="I64" s="162"/>
      <c r="J64" s="162"/>
      <c r="K64" s="162"/>
      <c r="L64" s="496"/>
      <c r="M64" s="162"/>
    </row>
    <row r="65" spans="2:13">
      <c r="B65" s="495"/>
      <c r="C65" s="162"/>
      <c r="D65" s="162"/>
      <c r="E65" s="162"/>
      <c r="F65" s="162"/>
      <c r="G65" s="162"/>
      <c r="H65" s="162"/>
      <c r="I65" s="162"/>
      <c r="J65" s="162"/>
      <c r="K65" s="162"/>
      <c r="L65" s="496"/>
      <c r="M65" s="162"/>
    </row>
    <row r="66" spans="2:13">
      <c r="B66" s="495"/>
      <c r="C66" s="162"/>
      <c r="D66" s="162"/>
      <c r="E66" s="162"/>
      <c r="F66" s="162"/>
      <c r="G66" s="162"/>
      <c r="H66" s="162"/>
      <c r="I66" s="162"/>
      <c r="J66" s="162"/>
      <c r="K66" s="162"/>
      <c r="L66" s="496"/>
      <c r="M66" s="162"/>
    </row>
    <row r="67" spans="2:13">
      <c r="B67" s="495"/>
      <c r="C67" s="162"/>
      <c r="D67" s="162"/>
      <c r="E67" s="162"/>
      <c r="F67" s="162"/>
      <c r="G67" s="162"/>
      <c r="H67" s="162"/>
      <c r="I67" s="162"/>
      <c r="J67" s="162"/>
      <c r="K67" s="162"/>
      <c r="L67" s="496"/>
      <c r="M67" s="162"/>
    </row>
    <row r="68" spans="2:13">
      <c r="B68" s="495"/>
      <c r="C68" s="162"/>
      <c r="D68" s="162"/>
      <c r="E68" s="162"/>
      <c r="F68" s="162"/>
      <c r="G68" s="162"/>
      <c r="H68" s="162"/>
      <c r="I68" s="162"/>
      <c r="J68" s="162"/>
      <c r="K68" s="162"/>
      <c r="L68" s="496"/>
      <c r="M68" s="162"/>
    </row>
    <row r="69" spans="2:13">
      <c r="B69" s="495"/>
      <c r="C69" s="162"/>
      <c r="D69" s="162"/>
      <c r="E69" s="162"/>
      <c r="F69" s="162"/>
      <c r="G69" s="162"/>
      <c r="H69" s="162"/>
      <c r="I69" s="162"/>
      <c r="J69" s="162"/>
      <c r="K69" s="162"/>
      <c r="L69" s="496"/>
      <c r="M69" s="162"/>
    </row>
    <row r="70" spans="2:13">
      <c r="B70" s="495"/>
      <c r="C70" s="162"/>
      <c r="D70" s="162"/>
      <c r="E70" s="162"/>
      <c r="F70" s="162"/>
      <c r="G70" s="162"/>
      <c r="H70" s="162"/>
      <c r="I70" s="162"/>
      <c r="J70" s="162"/>
      <c r="K70" s="162"/>
      <c r="L70" s="496"/>
      <c r="M70" s="162"/>
    </row>
    <row r="71" spans="2:13">
      <c r="B71" s="495"/>
      <c r="C71" s="162"/>
      <c r="D71" s="162"/>
      <c r="E71" s="162"/>
      <c r="F71" s="162"/>
      <c r="G71" s="162"/>
      <c r="H71" s="162"/>
      <c r="I71" s="162"/>
      <c r="J71" s="162"/>
      <c r="K71" s="162"/>
      <c r="L71" s="496"/>
      <c r="M71" s="162"/>
    </row>
    <row r="72" spans="2:13">
      <c r="B72" s="495"/>
      <c r="C72" s="162"/>
      <c r="D72" s="162"/>
      <c r="E72" s="162"/>
      <c r="F72" s="162"/>
      <c r="G72" s="162"/>
      <c r="H72" s="162"/>
      <c r="I72" s="162"/>
      <c r="J72" s="162"/>
      <c r="K72" s="162"/>
      <c r="L72" s="496"/>
      <c r="M72" s="162"/>
    </row>
    <row r="73" spans="2:13">
      <c r="B73" s="495"/>
      <c r="C73" s="162"/>
      <c r="D73" s="162"/>
      <c r="E73" s="162"/>
      <c r="F73" s="162"/>
      <c r="G73" s="162"/>
      <c r="H73" s="162"/>
      <c r="I73" s="162"/>
      <c r="J73" s="162"/>
      <c r="K73" s="162"/>
      <c r="L73" s="496"/>
      <c r="M73" s="162"/>
    </row>
    <row r="74" spans="2:13">
      <c r="B74" s="495"/>
      <c r="C74" s="162"/>
      <c r="D74" s="162"/>
      <c r="E74" s="162"/>
      <c r="F74" s="162"/>
      <c r="G74" s="162"/>
      <c r="H74" s="162"/>
      <c r="I74" s="162"/>
      <c r="J74" s="162"/>
      <c r="K74" s="162"/>
      <c r="L74" s="496"/>
      <c r="M74" s="162"/>
    </row>
    <row r="75" spans="2:13">
      <c r="B75" s="495"/>
      <c r="C75" s="162"/>
      <c r="D75" s="162"/>
      <c r="E75" s="162"/>
      <c r="F75" s="162"/>
      <c r="G75" s="162"/>
      <c r="H75" s="162"/>
      <c r="I75" s="162"/>
      <c r="J75" s="162"/>
      <c r="K75" s="162"/>
      <c r="L75" s="496"/>
      <c r="M75" s="162"/>
    </row>
    <row r="76" spans="2:13">
      <c r="B76" s="495"/>
      <c r="C76" s="162"/>
      <c r="D76" s="162"/>
      <c r="E76" s="162"/>
      <c r="F76" s="162"/>
      <c r="G76" s="162"/>
      <c r="H76" s="162"/>
      <c r="I76" s="162"/>
      <c r="J76" s="162"/>
      <c r="K76" s="162"/>
      <c r="L76" s="496"/>
      <c r="M76" s="162"/>
    </row>
    <row r="77" spans="2:13">
      <c r="B77" s="495"/>
      <c r="C77" s="162"/>
      <c r="D77" s="162"/>
      <c r="E77" s="162"/>
      <c r="F77" s="162"/>
      <c r="G77" s="162"/>
      <c r="H77" s="162"/>
      <c r="I77" s="162"/>
      <c r="J77" s="162"/>
      <c r="K77" s="162"/>
      <c r="L77" s="496"/>
      <c r="M77" s="162"/>
    </row>
    <row r="78" spans="2:13">
      <c r="B78" s="495"/>
      <c r="C78" s="162"/>
      <c r="D78" s="162"/>
      <c r="E78" s="162"/>
      <c r="F78" s="162"/>
      <c r="G78" s="162"/>
      <c r="H78" s="162"/>
      <c r="I78" s="162"/>
      <c r="J78" s="162"/>
      <c r="K78" s="162"/>
      <c r="L78" s="496"/>
      <c r="M78" s="162"/>
    </row>
    <row r="79" spans="2:13">
      <c r="B79" s="495"/>
      <c r="C79" s="162"/>
      <c r="D79" s="162"/>
      <c r="E79" s="162"/>
      <c r="F79" s="162"/>
      <c r="G79" s="162"/>
      <c r="H79" s="162"/>
      <c r="I79" s="162"/>
      <c r="J79" s="162"/>
      <c r="K79" s="162"/>
      <c r="L79" s="496"/>
      <c r="M79" s="162"/>
    </row>
    <row r="80" spans="2:13">
      <c r="B80" s="497"/>
      <c r="C80" s="498"/>
      <c r="D80" s="498"/>
      <c r="E80" s="498"/>
      <c r="F80" s="498"/>
      <c r="G80" s="498"/>
      <c r="H80" s="498"/>
      <c r="I80" s="498"/>
      <c r="J80" s="498"/>
      <c r="K80" s="499"/>
      <c r="L80" s="500"/>
      <c r="M80" s="162"/>
    </row>
    <row r="81" spans="2:13">
      <c r="C81" s="162"/>
      <c r="D81" s="162"/>
      <c r="E81" s="162"/>
      <c r="F81" s="162"/>
      <c r="G81" s="162"/>
      <c r="H81" s="162"/>
      <c r="I81" s="162"/>
      <c r="J81" s="162"/>
      <c r="K81" s="328"/>
      <c r="L81" s="162"/>
      <c r="M81" s="162"/>
    </row>
    <row r="82" spans="2:13">
      <c r="B82" s="1803" t="s">
        <v>3811</v>
      </c>
      <c r="C82" s="1804"/>
      <c r="D82" s="1804"/>
      <c r="E82" s="1804"/>
      <c r="F82" s="1804"/>
      <c r="G82" s="1804"/>
      <c r="H82" s="1804"/>
      <c r="I82" s="1804"/>
      <c r="J82" s="1804"/>
      <c r="K82" s="1804"/>
      <c r="L82" s="1805"/>
      <c r="M82" s="162"/>
    </row>
    <row r="83" spans="2:13" ht="7.5" customHeight="1">
      <c r="C83" s="206"/>
      <c r="D83" s="477"/>
      <c r="E83" s="477"/>
      <c r="F83" s="477"/>
      <c r="G83" s="477"/>
      <c r="H83" s="477"/>
      <c r="I83" s="477"/>
      <c r="J83" s="477"/>
      <c r="K83" s="477"/>
      <c r="L83" s="162"/>
      <c r="M83" s="162"/>
    </row>
    <row r="84" spans="2:13">
      <c r="B84" s="1781">
        <f>'F1'!$K$19</f>
        <v>0</v>
      </c>
      <c r="C84" s="1782"/>
      <c r="D84" s="1782"/>
      <c r="E84" s="1782"/>
      <c r="F84" s="1782"/>
      <c r="G84" s="1782"/>
      <c r="H84" s="1782"/>
      <c r="I84" s="1782"/>
      <c r="J84" s="1782"/>
      <c r="K84" s="1782"/>
      <c r="L84" s="1783"/>
      <c r="M84" s="162"/>
    </row>
    <row r="85" spans="2:13">
      <c r="C85" s="162"/>
      <c r="D85" s="162"/>
      <c r="E85" s="162"/>
      <c r="F85" s="162"/>
      <c r="G85" s="162"/>
      <c r="H85" s="162"/>
      <c r="I85" s="162"/>
      <c r="J85" s="162"/>
      <c r="M85" s="162"/>
    </row>
    <row r="86" spans="2:13">
      <c r="C86" s="162"/>
      <c r="D86" s="162"/>
      <c r="E86" s="162"/>
      <c r="F86" s="162"/>
      <c r="G86" s="162"/>
      <c r="H86" s="162"/>
      <c r="I86" s="162"/>
      <c r="J86" s="162"/>
      <c r="K86" s="162"/>
      <c r="L86" s="211" t="s">
        <v>2143</v>
      </c>
      <c r="M86" s="162"/>
    </row>
    <row r="87" spans="2:13" hidden="1">
      <c r="K87" s="329"/>
    </row>
  </sheetData>
  <sheetProtection algorithmName="SHA-512" hashValue="tbAR3cBP3HCF1Psl+TnPwFcWvjUcU13dvT2yeNlKln4l3q4kRF50jK7XLZny1K6DBOnivQWGsZYP6ama3bkImA==" saltValue="2fz4n1W69exJOI5Oau4eNA==" spinCount="100000" sheet="1" objects="1" scenarios="1" selectLockedCells="1"/>
  <mergeCells count="3">
    <mergeCell ref="C4:K4"/>
    <mergeCell ref="B82:L82"/>
    <mergeCell ref="B84:L84"/>
  </mergeCells>
  <phoneticPr fontId="0" type="noConversion"/>
  <printOptions horizontalCentered="1" verticalCentered="1"/>
  <pageMargins left="0.5" right="0.48" top="0.7" bottom="0.6" header="0.51181102362204722" footer="0.43"/>
  <pageSetup paperSize="9" scale="6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B1:T64"/>
  <sheetViews>
    <sheetView showGridLines="0" showRowColHeaders="0" zoomScaleNormal="100" zoomScaleSheetLayoutView="75" workbookViewId="0">
      <selection activeCell="Q6" sqref="Q6"/>
    </sheetView>
  </sheetViews>
  <sheetFormatPr defaultColWidth="0" defaultRowHeight="12.75" zeroHeight="1"/>
  <cols>
    <col min="1" max="1" width="4.140625" customWidth="1"/>
    <col min="2" max="2" width="5" customWidth="1"/>
    <col min="3" max="16" width="7.85546875" customWidth="1"/>
    <col min="17" max="17" width="4.5703125" customWidth="1"/>
    <col min="18" max="18" width="7.85546875" customWidth="1"/>
    <col min="19" max="19" width="2.42578125" customWidth="1"/>
    <col min="20" max="20" width="4.85546875" customWidth="1"/>
  </cols>
  <sheetData>
    <row r="1" spans="2:20"/>
    <row r="2" spans="2:20">
      <c r="B2" s="481"/>
      <c r="C2" s="482"/>
      <c r="D2" s="482"/>
      <c r="E2" s="482"/>
      <c r="F2" s="482"/>
      <c r="G2" s="482"/>
      <c r="H2" s="482"/>
      <c r="I2" s="482"/>
      <c r="J2" s="482"/>
      <c r="K2" s="482"/>
      <c r="L2" s="482"/>
      <c r="M2" s="482"/>
      <c r="N2" s="482"/>
      <c r="O2" s="482"/>
      <c r="P2" s="482"/>
      <c r="Q2" s="482"/>
      <c r="R2" s="482"/>
      <c r="S2" s="483"/>
    </row>
    <row r="3" spans="2:20" ht="22.5" customHeight="1">
      <c r="B3" s="484"/>
      <c r="C3" s="1809" t="s">
        <v>5666</v>
      </c>
      <c r="D3" s="1810"/>
      <c r="E3" s="1810"/>
      <c r="F3" s="1810"/>
      <c r="G3" s="1810"/>
      <c r="H3" s="1810"/>
      <c r="I3" s="1810"/>
      <c r="J3" s="1810"/>
      <c r="K3" s="1810"/>
      <c r="L3" s="1810"/>
      <c r="M3" s="1810"/>
      <c r="N3" s="1810"/>
      <c r="O3" s="1810"/>
      <c r="P3" s="1810"/>
      <c r="Q3" s="1810"/>
      <c r="R3" s="1811"/>
      <c r="S3" s="485"/>
    </row>
    <row r="4" spans="2:20" ht="9" customHeight="1">
      <c r="B4" s="484"/>
      <c r="C4" s="330"/>
      <c r="D4" s="331"/>
      <c r="E4" s="331"/>
      <c r="F4" s="331"/>
      <c r="G4" s="331"/>
      <c r="H4" s="331"/>
      <c r="I4" s="331"/>
      <c r="J4" s="286"/>
      <c r="K4" s="286"/>
      <c r="L4" s="286"/>
      <c r="M4" s="286"/>
      <c r="N4" s="286"/>
      <c r="O4" s="286"/>
      <c r="P4" s="286"/>
      <c r="Q4" s="486"/>
      <c r="S4" s="485"/>
    </row>
    <row r="5" spans="2:20" ht="3.75" customHeight="1">
      <c r="B5" s="484"/>
      <c r="C5" s="255"/>
      <c r="D5" s="206"/>
      <c r="E5" s="206"/>
      <c r="F5" s="206"/>
      <c r="G5" s="206"/>
      <c r="H5" s="206"/>
      <c r="I5" s="206"/>
      <c r="K5" s="1812"/>
      <c r="L5" s="1812"/>
      <c r="M5" s="1812"/>
      <c r="N5" s="1812"/>
      <c r="O5" s="1812"/>
      <c r="P5" s="1812"/>
      <c r="S5" s="485"/>
      <c r="T5" s="335"/>
    </row>
    <row r="6" spans="2:20">
      <c r="B6" s="484"/>
      <c r="C6" s="332" t="s">
        <v>2458</v>
      </c>
      <c r="D6" s="321"/>
      <c r="E6" s="321"/>
      <c r="F6" s="321"/>
      <c r="G6" s="321"/>
      <c r="H6" s="321"/>
      <c r="I6" s="321"/>
      <c r="J6" s="487"/>
      <c r="K6" s="333"/>
      <c r="L6" s="333"/>
      <c r="M6" s="333"/>
      <c r="N6" s="333"/>
      <c r="O6" s="333"/>
      <c r="P6" s="333"/>
      <c r="Q6" s="487"/>
      <c r="R6" s="487"/>
      <c r="S6" s="485"/>
    </row>
    <row r="7" spans="2:20">
      <c r="B7" s="484"/>
      <c r="C7" s="206"/>
      <c r="D7" s="206"/>
      <c r="E7" s="206"/>
      <c r="F7" s="206"/>
      <c r="G7" s="206"/>
      <c r="H7" s="206"/>
      <c r="I7" s="206"/>
      <c r="S7" s="485"/>
    </row>
    <row r="8" spans="2:20" ht="19.5" customHeight="1">
      <c r="B8" s="484"/>
      <c r="C8" s="206"/>
      <c r="D8" s="206"/>
      <c r="E8" s="206"/>
      <c r="F8" s="206"/>
      <c r="G8" s="206"/>
      <c r="H8" s="206"/>
      <c r="I8" s="206"/>
      <c r="K8" s="1813"/>
      <c r="L8" s="1813"/>
      <c r="M8" s="1813"/>
      <c r="N8" s="1813"/>
      <c r="O8" s="1813"/>
      <c r="P8" s="1813"/>
      <c r="S8" s="485"/>
    </row>
    <row r="9" spans="2:20" ht="19.5" customHeight="1">
      <c r="B9" s="484"/>
      <c r="D9" s="206"/>
      <c r="E9" s="206"/>
      <c r="F9" s="206"/>
      <c r="G9" s="206"/>
      <c r="H9" s="206"/>
      <c r="I9" s="206"/>
      <c r="K9" s="334"/>
      <c r="L9" s="334"/>
      <c r="M9" s="334"/>
      <c r="N9" s="334"/>
      <c r="O9" s="334"/>
      <c r="P9" s="334"/>
      <c r="S9" s="485"/>
    </row>
    <row r="10" spans="2:20" ht="19.5" customHeight="1">
      <c r="B10" s="484"/>
      <c r="S10" s="485"/>
    </row>
    <row r="11" spans="2:20" ht="19.5" customHeight="1">
      <c r="B11" s="484"/>
      <c r="C11" s="179"/>
      <c r="S11" s="485"/>
    </row>
    <row r="12" spans="2:20" ht="19.5" customHeight="1">
      <c r="B12" s="484"/>
      <c r="S12" s="485"/>
    </row>
    <row r="13" spans="2:20" ht="19.5" customHeight="1">
      <c r="B13" s="484"/>
      <c r="S13" s="485"/>
    </row>
    <row r="14" spans="2:20" ht="19.5" customHeight="1">
      <c r="B14" s="484"/>
      <c r="S14" s="485"/>
    </row>
    <row r="15" spans="2:20" ht="19.5" customHeight="1">
      <c r="B15" s="484"/>
      <c r="S15" s="485"/>
    </row>
    <row r="16" spans="2:20" ht="19.5" customHeight="1">
      <c r="B16" s="484"/>
      <c r="S16" s="485"/>
    </row>
    <row r="17" spans="2:19" ht="19.5" customHeight="1">
      <c r="B17" s="484"/>
      <c r="C17" s="255" t="s">
        <v>2459</v>
      </c>
      <c r="S17" s="485"/>
    </row>
    <row r="18" spans="2:19" ht="19.5" customHeight="1">
      <c r="B18" s="484"/>
      <c r="S18" s="485"/>
    </row>
    <row r="19" spans="2:19" ht="19.5" customHeight="1">
      <c r="B19" s="484"/>
      <c r="C19" s="255"/>
      <c r="S19" s="485"/>
    </row>
    <row r="20" spans="2:19" ht="19.5" customHeight="1">
      <c r="B20" s="484"/>
      <c r="S20" s="485"/>
    </row>
    <row r="21" spans="2:19" ht="19.5" customHeight="1">
      <c r="B21" s="484"/>
      <c r="S21" s="485"/>
    </row>
    <row r="22" spans="2:19" ht="19.5" customHeight="1">
      <c r="B22" s="484"/>
      <c r="S22" s="485"/>
    </row>
    <row r="23" spans="2:19" ht="19.5" customHeight="1">
      <c r="B23" s="484"/>
      <c r="S23" s="485"/>
    </row>
    <row r="24" spans="2:19" ht="19.5" customHeight="1">
      <c r="B24" s="484"/>
      <c r="S24" s="485"/>
    </row>
    <row r="25" spans="2:19" ht="19.5" customHeight="1">
      <c r="B25" s="484"/>
      <c r="S25" s="485"/>
    </row>
    <row r="26" spans="2:19" ht="19.5" customHeight="1">
      <c r="B26" s="484"/>
      <c r="S26" s="485"/>
    </row>
    <row r="27" spans="2:19" ht="19.5" customHeight="1">
      <c r="B27" s="484"/>
      <c r="S27" s="485"/>
    </row>
    <row r="28" spans="2:19" ht="19.5" customHeight="1">
      <c r="B28" s="484"/>
      <c r="C28" s="255" t="s">
        <v>5579</v>
      </c>
      <c r="S28" s="485"/>
    </row>
    <row r="29" spans="2:19" ht="19.5" customHeight="1">
      <c r="B29" s="484"/>
      <c r="S29" s="485"/>
    </row>
    <row r="30" spans="2:19" ht="19.5" customHeight="1">
      <c r="B30" s="484"/>
      <c r="S30" s="485"/>
    </row>
    <row r="31" spans="2:19" ht="19.5" customHeight="1">
      <c r="B31" s="484"/>
      <c r="S31" s="485"/>
    </row>
    <row r="32" spans="2:19" ht="19.5" customHeight="1">
      <c r="B32" s="484"/>
      <c r="S32" s="485"/>
    </row>
    <row r="33" spans="2:19" ht="19.5" customHeight="1">
      <c r="B33" s="484"/>
      <c r="S33" s="485"/>
    </row>
    <row r="34" spans="2:19" ht="19.5" customHeight="1">
      <c r="B34" s="484"/>
      <c r="S34" s="485"/>
    </row>
    <row r="35" spans="2:19" ht="19.5" customHeight="1">
      <c r="B35" s="484"/>
      <c r="S35" s="485"/>
    </row>
    <row r="36" spans="2:19" ht="19.5" customHeight="1">
      <c r="B36" s="484"/>
      <c r="S36" s="485"/>
    </row>
    <row r="37" spans="2:19" ht="19.5" customHeight="1">
      <c r="B37" s="484"/>
      <c r="S37" s="485"/>
    </row>
    <row r="38" spans="2:19" ht="19.5" customHeight="1">
      <c r="B38" s="484"/>
      <c r="S38" s="485"/>
    </row>
    <row r="39" spans="2:19" ht="19.5" customHeight="1">
      <c r="B39" s="484"/>
      <c r="S39" s="485"/>
    </row>
    <row r="40" spans="2:19" ht="15.75" customHeight="1">
      <c r="B40" s="484"/>
      <c r="S40" s="485"/>
    </row>
    <row r="41" spans="2:19" ht="15.75" customHeight="1">
      <c r="B41" s="484"/>
      <c r="S41" s="485"/>
    </row>
    <row r="42" spans="2:19" ht="15.75" customHeight="1">
      <c r="B42" s="484"/>
      <c r="S42" s="485"/>
    </row>
    <row r="43" spans="2:19" ht="15.75" customHeight="1">
      <c r="B43" s="484"/>
      <c r="S43" s="485"/>
    </row>
    <row r="44" spans="2:19" ht="15.75" customHeight="1">
      <c r="B44" s="484"/>
      <c r="S44" s="485"/>
    </row>
    <row r="45" spans="2:19" ht="15.75" customHeight="1">
      <c r="B45" s="484"/>
      <c r="S45" s="485"/>
    </row>
    <row r="46" spans="2:19" ht="15.75" customHeight="1">
      <c r="B46" s="484"/>
      <c r="S46" s="485"/>
    </row>
    <row r="47" spans="2:19" ht="15.75" customHeight="1">
      <c r="B47" s="484"/>
      <c r="S47" s="485"/>
    </row>
    <row r="48" spans="2:19" ht="15.75" customHeight="1">
      <c r="B48" s="484"/>
      <c r="S48" s="485"/>
    </row>
    <row r="49" spans="2:19" ht="15.75" customHeight="1">
      <c r="B49" s="484"/>
      <c r="S49" s="485"/>
    </row>
    <row r="50" spans="2:19" ht="15.75" customHeight="1">
      <c r="B50" s="484"/>
      <c r="S50" s="485"/>
    </row>
    <row r="51" spans="2:19" ht="15.75" customHeight="1">
      <c r="B51" s="484"/>
      <c r="S51" s="485"/>
    </row>
    <row r="52" spans="2:19" ht="15.75" customHeight="1">
      <c r="B52" s="484"/>
      <c r="S52" s="485"/>
    </row>
    <row r="53" spans="2:19" ht="15.75" customHeight="1">
      <c r="B53" s="484"/>
      <c r="S53" s="485"/>
    </row>
    <row r="54" spans="2:19" ht="15.75" customHeight="1">
      <c r="B54" s="484"/>
      <c r="S54" s="485"/>
    </row>
    <row r="55" spans="2:19" ht="15.75" customHeight="1">
      <c r="B55" s="484"/>
      <c r="S55" s="485"/>
    </row>
    <row r="56" spans="2:19" ht="15.75" customHeight="1">
      <c r="B56" s="484"/>
      <c r="S56" s="485"/>
    </row>
    <row r="57" spans="2:19" ht="15.75" customHeight="1">
      <c r="B57" s="484"/>
      <c r="S57" s="485"/>
    </row>
    <row r="58" spans="2:19" ht="15.75" customHeight="1">
      <c r="B58" s="484"/>
      <c r="S58" s="485"/>
    </row>
    <row r="59" spans="2:19" ht="15.75" customHeight="1">
      <c r="B59" s="488"/>
      <c r="C59" s="489"/>
      <c r="D59" s="489"/>
      <c r="E59" s="489"/>
      <c r="F59" s="489"/>
      <c r="G59" s="489"/>
      <c r="H59" s="489"/>
      <c r="I59" s="489"/>
      <c r="J59" s="489"/>
      <c r="K59" s="489"/>
      <c r="L59" s="489"/>
      <c r="M59" s="489"/>
      <c r="N59" s="489"/>
      <c r="O59" s="489"/>
      <c r="P59" s="489"/>
      <c r="Q59" s="489"/>
      <c r="R59" s="489"/>
      <c r="S59" s="490"/>
    </row>
    <row r="60" spans="2:19">
      <c r="B60" s="482"/>
      <c r="C60" s="587"/>
      <c r="D60" s="482"/>
      <c r="E60" s="482"/>
      <c r="F60" s="482"/>
      <c r="G60" s="482"/>
      <c r="H60" s="482"/>
      <c r="I60" s="482"/>
      <c r="J60" s="482"/>
      <c r="K60" s="482"/>
      <c r="L60" s="482"/>
      <c r="M60" s="482"/>
      <c r="N60" s="482"/>
      <c r="O60" s="482"/>
      <c r="P60" s="482"/>
      <c r="Q60" s="482"/>
      <c r="R60" s="482"/>
      <c r="S60" s="482"/>
    </row>
    <row r="61" spans="2:19">
      <c r="B61" s="580" t="s">
        <v>3811</v>
      </c>
      <c r="C61" s="581"/>
      <c r="D61" s="581"/>
      <c r="E61" s="581"/>
      <c r="F61" s="581"/>
      <c r="G61" s="581"/>
      <c r="H61" s="581"/>
      <c r="I61" s="581"/>
      <c r="J61" s="581"/>
      <c r="K61" s="581"/>
      <c r="L61" s="581"/>
      <c r="M61" s="581"/>
      <c r="N61" s="581"/>
      <c r="O61" s="581"/>
      <c r="P61" s="581"/>
      <c r="Q61" s="581"/>
      <c r="R61" s="581"/>
      <c r="S61" s="582"/>
    </row>
    <row r="62" spans="2:19" ht="4.5" customHeight="1">
      <c r="C62" s="477"/>
      <c r="D62" s="477"/>
      <c r="E62" s="477"/>
      <c r="F62" s="477"/>
      <c r="G62" s="477"/>
      <c r="H62" s="477"/>
      <c r="I62" s="477"/>
      <c r="J62" s="477"/>
      <c r="K62" s="477"/>
      <c r="L62" s="206"/>
      <c r="M62" s="206"/>
      <c r="N62" s="206"/>
      <c r="O62" s="206"/>
      <c r="P62" s="206"/>
      <c r="Q62" s="206"/>
      <c r="R62" s="206"/>
    </row>
    <row r="63" spans="2:19">
      <c r="B63" s="1781">
        <v>0</v>
      </c>
      <c r="C63" s="1782"/>
      <c r="D63" s="1782"/>
      <c r="E63" s="1782"/>
      <c r="F63" s="1782"/>
      <c r="G63" s="1782"/>
      <c r="H63" s="1782"/>
      <c r="I63" s="1782"/>
      <c r="J63" s="1782"/>
      <c r="K63" s="1782"/>
      <c r="L63" s="1782"/>
      <c r="M63" s="1782"/>
      <c r="N63" s="1782"/>
      <c r="O63" s="1782"/>
      <c r="P63" s="1782"/>
      <c r="Q63" s="1782"/>
      <c r="R63" s="1782"/>
      <c r="S63" s="1783"/>
    </row>
    <row r="64" spans="2:19" ht="12" customHeight="1">
      <c r="S64" s="219" t="s">
        <v>5107</v>
      </c>
    </row>
  </sheetData>
  <sheetProtection algorithmName="SHA-512" hashValue="2GnKDNnPRdDqdxv8Q7+jEbBDcRcGSCZiFN2d06Xca7Spj0GfNuYLwI6ATbHMcAlWE7MwiEqUjloCoMoRYNzshQ==" saltValue="jK88g9IELmSDsdCm/yDvnQ==" spinCount="100000" sheet="1" objects="1" scenarios="1" selectLockedCells="1"/>
  <mergeCells count="5">
    <mergeCell ref="C3:R3"/>
    <mergeCell ref="B63:S63"/>
    <mergeCell ref="K5:P5"/>
    <mergeCell ref="K8:M8"/>
    <mergeCell ref="N8:P8"/>
  </mergeCells>
  <phoneticPr fontId="0" type="noConversion"/>
  <printOptions horizontalCentered="1" verticalCentered="1"/>
  <pageMargins left="0.39370078740157483" right="0.43307086614173229" top="0.78740157480314965" bottom="0.78740157480314965" header="0.51181102362204722" footer="0.51181102362204722"/>
  <pageSetup paperSize="9" scale="6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syncVertical="1" syncRef="A1" codeName="Sheet9"/>
  <dimension ref="B1:IL1011"/>
  <sheetViews>
    <sheetView showGridLines="0" showRowColHeaders="0" zoomScale="70" zoomScaleNormal="70" zoomScaleSheetLayoutView="80" workbookViewId="0">
      <selection activeCell="B7" sqref="B7"/>
    </sheetView>
  </sheetViews>
  <sheetFormatPr defaultColWidth="0" defaultRowHeight="12" zeroHeight="1"/>
  <cols>
    <col min="1" max="1" width="2.42578125" style="1547" customWidth="1"/>
    <col min="2" max="2" width="5.140625" style="1547" customWidth="1"/>
    <col min="3" max="3" width="34.28515625" style="1547" customWidth="1"/>
    <col min="4" max="4" width="8" style="1547" customWidth="1"/>
    <col min="5" max="5" width="10.140625" style="1547" customWidth="1"/>
    <col min="6" max="6" width="13.140625" style="1547" customWidth="1"/>
    <col min="7" max="7" width="14.7109375" style="1547" customWidth="1"/>
    <col min="8" max="8" width="16.28515625" style="1547" customWidth="1"/>
    <col min="9" max="9" width="25.42578125" style="1547" customWidth="1"/>
    <col min="10" max="10" width="37.85546875" style="1547" customWidth="1"/>
    <col min="11" max="11" width="14.140625" style="1547" customWidth="1"/>
    <col min="12" max="12" width="12.42578125" style="1548" customWidth="1"/>
    <col min="13" max="13" width="7.85546875" style="1547" customWidth="1"/>
    <col min="14" max="14" width="49.42578125" style="1547" customWidth="1"/>
    <col min="15" max="15" width="9.42578125" style="1547" customWidth="1"/>
    <col min="16" max="18" width="9.42578125" style="1547" hidden="1" customWidth="1"/>
    <col min="19" max="19" width="31.5703125" style="1547" hidden="1" customWidth="1"/>
    <col min="20" max="20" width="11" style="1547" hidden="1" customWidth="1"/>
    <col min="21" max="21" width="25.28515625" style="1547" hidden="1" customWidth="1"/>
    <col min="22" max="24" width="9.42578125" style="1547" hidden="1" customWidth="1"/>
    <col min="25" max="25" width="14" style="1547" hidden="1" customWidth="1"/>
    <col min="26" max="246" width="9.42578125" style="1547" hidden="1" customWidth="1"/>
    <col min="247" max="16384" width="0" style="1547" hidden="1"/>
  </cols>
  <sheetData>
    <row r="1" spans="2:14" ht="12" customHeight="1"/>
    <row r="2" spans="2:14" ht="24" customHeight="1">
      <c r="B2" s="1814" t="s">
        <v>4671</v>
      </c>
      <c r="C2" s="1815"/>
      <c r="D2" s="1815"/>
      <c r="E2" s="1815"/>
      <c r="F2" s="1815"/>
      <c r="G2" s="1815"/>
      <c r="H2" s="1815"/>
      <c r="I2" s="1815"/>
      <c r="J2" s="1815"/>
      <c r="K2" s="1815"/>
      <c r="L2" s="1815"/>
      <c r="M2" s="1815"/>
      <c r="N2" s="1549"/>
    </row>
    <row r="3" spans="2:14" ht="4.5" customHeight="1">
      <c r="B3" s="1550"/>
      <c r="C3" s="1551"/>
      <c r="D3" s="1551"/>
      <c r="E3" s="1551"/>
      <c r="F3" s="1552"/>
      <c r="G3" s="1552"/>
      <c r="H3" s="1552"/>
      <c r="I3" s="1552"/>
      <c r="M3" s="1553"/>
      <c r="N3" s="1554"/>
    </row>
    <row r="4" spans="2:14" ht="12.75" customHeight="1">
      <c r="B4" s="1555"/>
      <c r="M4" s="1556" t="s">
        <v>4873</v>
      </c>
      <c r="N4" s="1557" t="s">
        <v>1778</v>
      </c>
    </row>
    <row r="5" spans="2:14" ht="22.5">
      <c r="B5" s="1558"/>
      <c r="C5" s="1559" t="s">
        <v>907</v>
      </c>
      <c r="D5" s="1559"/>
      <c r="E5" s="1559"/>
      <c r="F5" s="1560" t="s">
        <v>1769</v>
      </c>
      <c r="G5" s="1559" t="s">
        <v>2653</v>
      </c>
      <c r="H5" s="1561" t="s">
        <v>2653</v>
      </c>
      <c r="I5" s="1561" t="s">
        <v>2656</v>
      </c>
      <c r="J5" s="1562"/>
      <c r="K5" s="1562"/>
      <c r="L5" s="1559" t="s">
        <v>4866</v>
      </c>
      <c r="M5" s="1563"/>
      <c r="N5" s="1826" t="s">
        <v>4449</v>
      </c>
    </row>
    <row r="6" spans="2:14" ht="19.5" customHeight="1">
      <c r="B6" s="1564" t="s">
        <v>2652</v>
      </c>
      <c r="C6" s="1564" t="s">
        <v>1938</v>
      </c>
      <c r="D6" s="1564" t="s">
        <v>1727</v>
      </c>
      <c r="E6" s="1564" t="s">
        <v>4881</v>
      </c>
      <c r="F6" s="1565" t="s">
        <v>1770</v>
      </c>
      <c r="G6" s="1564" t="s">
        <v>2654</v>
      </c>
      <c r="H6" s="1564" t="s">
        <v>2655</v>
      </c>
      <c r="I6" s="1564" t="s">
        <v>89</v>
      </c>
      <c r="J6" s="1566" t="s">
        <v>1767</v>
      </c>
      <c r="K6" s="1566" t="s">
        <v>920</v>
      </c>
      <c r="L6" s="1564" t="s">
        <v>4870</v>
      </c>
      <c r="M6" s="1567" t="s">
        <v>2145</v>
      </c>
      <c r="N6" s="1827"/>
    </row>
    <row r="7" spans="2:14" ht="15.75" customHeight="1">
      <c r="B7" s="678"/>
      <c r="C7" s="678"/>
      <c r="D7" s="678"/>
      <c r="E7" s="678"/>
      <c r="F7" s="679"/>
      <c r="G7" s="680"/>
      <c r="H7" s="680"/>
      <c r="I7" s="680"/>
      <c r="J7" s="678"/>
      <c r="K7" s="678"/>
      <c r="L7" s="681"/>
      <c r="M7" s="682"/>
      <c r="N7" s="2060" t="str">
        <f t="shared" ref="N7:N28" si="0">LEFT(J7,8)&amp;YEAR(F7)</f>
        <v>1900</v>
      </c>
    </row>
    <row r="8" spans="2:14" ht="12" customHeight="1">
      <c r="B8" s="678"/>
      <c r="C8" s="678"/>
      <c r="D8" s="678"/>
      <c r="E8" s="678"/>
      <c r="F8" s="679"/>
      <c r="G8" s="680"/>
      <c r="H8" s="680"/>
      <c r="I8" s="680"/>
      <c r="J8" s="678"/>
      <c r="K8" s="678"/>
      <c r="L8" s="681"/>
      <c r="M8" s="682"/>
      <c r="N8" s="2060" t="str">
        <f t="shared" si="0"/>
        <v>1900</v>
      </c>
    </row>
    <row r="9" spans="2:14" ht="12" customHeight="1">
      <c r="B9" s="678"/>
      <c r="C9" s="678"/>
      <c r="D9" s="678"/>
      <c r="E9" s="678"/>
      <c r="F9" s="679"/>
      <c r="G9" s="680"/>
      <c r="H9" s="680"/>
      <c r="I9" s="680"/>
      <c r="J9" s="678"/>
      <c r="K9" s="678"/>
      <c r="L9" s="681"/>
      <c r="M9" s="682"/>
      <c r="N9" s="2060" t="str">
        <f t="shared" si="0"/>
        <v>1900</v>
      </c>
    </row>
    <row r="10" spans="2:14" ht="12" customHeight="1">
      <c r="B10" s="678"/>
      <c r="C10" s="678"/>
      <c r="D10" s="678"/>
      <c r="E10" s="678"/>
      <c r="F10" s="679"/>
      <c r="G10" s="680"/>
      <c r="H10" s="680"/>
      <c r="I10" s="680"/>
      <c r="J10" s="678"/>
      <c r="K10" s="678"/>
      <c r="L10" s="681"/>
      <c r="M10" s="682"/>
      <c r="N10" s="2060" t="str">
        <f t="shared" si="0"/>
        <v>1900</v>
      </c>
    </row>
    <row r="11" spans="2:14" ht="12" customHeight="1">
      <c r="B11" s="678"/>
      <c r="C11" s="678"/>
      <c r="D11" s="678"/>
      <c r="E11" s="678"/>
      <c r="F11" s="679"/>
      <c r="G11" s="680"/>
      <c r="H11" s="680"/>
      <c r="I11" s="680"/>
      <c r="J11" s="678"/>
      <c r="K11" s="678"/>
      <c r="L11" s="681"/>
      <c r="M11" s="682"/>
      <c r="N11" s="2060" t="str">
        <f t="shared" si="0"/>
        <v>1900</v>
      </c>
    </row>
    <row r="12" spans="2:14" ht="12" customHeight="1">
      <c r="B12" s="678"/>
      <c r="C12" s="678"/>
      <c r="D12" s="678"/>
      <c r="E12" s="678"/>
      <c r="F12" s="679"/>
      <c r="G12" s="680"/>
      <c r="H12" s="680"/>
      <c r="I12" s="680"/>
      <c r="J12" s="678"/>
      <c r="K12" s="678"/>
      <c r="L12" s="681"/>
      <c r="M12" s="682"/>
      <c r="N12" s="2060" t="str">
        <f t="shared" si="0"/>
        <v>1900</v>
      </c>
    </row>
    <row r="13" spans="2:14" ht="12" customHeight="1">
      <c r="B13" s="678"/>
      <c r="C13" s="678"/>
      <c r="D13" s="678"/>
      <c r="E13" s="678"/>
      <c r="F13" s="679"/>
      <c r="G13" s="680"/>
      <c r="H13" s="680"/>
      <c r="I13" s="680"/>
      <c r="J13" s="678"/>
      <c r="K13" s="678"/>
      <c r="L13" s="681"/>
      <c r="M13" s="682"/>
      <c r="N13" s="2060" t="str">
        <f t="shared" si="0"/>
        <v>1900</v>
      </c>
    </row>
    <row r="14" spans="2:14" ht="12" customHeight="1">
      <c r="B14" s="678"/>
      <c r="C14" s="678"/>
      <c r="D14" s="678"/>
      <c r="E14" s="678"/>
      <c r="F14" s="679"/>
      <c r="G14" s="680"/>
      <c r="H14" s="680"/>
      <c r="I14" s="680"/>
      <c r="J14" s="678"/>
      <c r="K14" s="678"/>
      <c r="L14" s="681"/>
      <c r="M14" s="682"/>
      <c r="N14" s="2060" t="str">
        <f t="shared" si="0"/>
        <v>1900</v>
      </c>
    </row>
    <row r="15" spans="2:14" ht="12" customHeight="1">
      <c r="B15" s="678"/>
      <c r="C15" s="678"/>
      <c r="D15" s="678"/>
      <c r="E15" s="678"/>
      <c r="F15" s="679"/>
      <c r="G15" s="680"/>
      <c r="H15" s="680"/>
      <c r="I15" s="680"/>
      <c r="J15" s="678"/>
      <c r="K15" s="678"/>
      <c r="L15" s="681"/>
      <c r="M15" s="682"/>
      <c r="N15" s="2060" t="str">
        <f t="shared" si="0"/>
        <v>1900</v>
      </c>
    </row>
    <row r="16" spans="2:14" ht="12" customHeight="1">
      <c r="B16" s="678"/>
      <c r="C16" s="678"/>
      <c r="D16" s="678"/>
      <c r="E16" s="678"/>
      <c r="F16" s="679"/>
      <c r="G16" s="680"/>
      <c r="H16" s="680"/>
      <c r="I16" s="680"/>
      <c r="J16" s="678"/>
      <c r="K16" s="678"/>
      <c r="L16" s="681"/>
      <c r="M16" s="682"/>
      <c r="N16" s="2060" t="str">
        <f t="shared" si="0"/>
        <v>1900</v>
      </c>
    </row>
    <row r="17" spans="2:14" ht="12" customHeight="1">
      <c r="B17" s="678"/>
      <c r="C17" s="678"/>
      <c r="D17" s="678"/>
      <c r="E17" s="678"/>
      <c r="F17" s="679"/>
      <c r="G17" s="680"/>
      <c r="H17" s="680"/>
      <c r="I17" s="680"/>
      <c r="J17" s="678"/>
      <c r="K17" s="678"/>
      <c r="L17" s="681"/>
      <c r="M17" s="682"/>
      <c r="N17" s="2060" t="str">
        <f t="shared" si="0"/>
        <v>1900</v>
      </c>
    </row>
    <row r="18" spans="2:14" ht="12" customHeight="1">
      <c r="B18" s="678"/>
      <c r="C18" s="678"/>
      <c r="D18" s="678"/>
      <c r="E18" s="678"/>
      <c r="F18" s="679"/>
      <c r="G18" s="680"/>
      <c r="H18" s="680"/>
      <c r="I18" s="680"/>
      <c r="J18" s="678"/>
      <c r="K18" s="678"/>
      <c r="L18" s="681"/>
      <c r="M18" s="682"/>
      <c r="N18" s="2060" t="str">
        <f t="shared" si="0"/>
        <v>1900</v>
      </c>
    </row>
    <row r="19" spans="2:14" ht="12" customHeight="1">
      <c r="B19" s="678"/>
      <c r="C19" s="678"/>
      <c r="D19" s="678"/>
      <c r="E19" s="678"/>
      <c r="F19" s="679"/>
      <c r="G19" s="680"/>
      <c r="H19" s="680"/>
      <c r="I19" s="680"/>
      <c r="J19" s="678"/>
      <c r="K19" s="678"/>
      <c r="L19" s="681"/>
      <c r="M19" s="682"/>
      <c r="N19" s="2060" t="str">
        <f t="shared" si="0"/>
        <v>1900</v>
      </c>
    </row>
    <row r="20" spans="2:14" ht="12" customHeight="1">
      <c r="B20" s="678"/>
      <c r="C20" s="678"/>
      <c r="D20" s="678"/>
      <c r="E20" s="678"/>
      <c r="F20" s="679"/>
      <c r="G20" s="680"/>
      <c r="H20" s="680"/>
      <c r="I20" s="680"/>
      <c r="J20" s="678"/>
      <c r="K20" s="678"/>
      <c r="L20" s="681"/>
      <c r="M20" s="682"/>
      <c r="N20" s="2060" t="str">
        <f t="shared" si="0"/>
        <v>1900</v>
      </c>
    </row>
    <row r="21" spans="2:14" ht="12" customHeight="1">
      <c r="B21" s="678"/>
      <c r="C21" s="678"/>
      <c r="D21" s="678"/>
      <c r="E21" s="678"/>
      <c r="F21" s="679"/>
      <c r="G21" s="680"/>
      <c r="H21" s="680"/>
      <c r="I21" s="680"/>
      <c r="J21" s="678"/>
      <c r="K21" s="678"/>
      <c r="L21" s="681"/>
      <c r="M21" s="682"/>
      <c r="N21" s="2060" t="str">
        <f t="shared" si="0"/>
        <v>1900</v>
      </c>
    </row>
    <row r="22" spans="2:14" ht="12" customHeight="1">
      <c r="B22" s="678"/>
      <c r="C22" s="678"/>
      <c r="D22" s="678"/>
      <c r="E22" s="678"/>
      <c r="F22" s="679"/>
      <c r="G22" s="680"/>
      <c r="H22" s="680"/>
      <c r="I22" s="680"/>
      <c r="J22" s="678"/>
      <c r="K22" s="678"/>
      <c r="L22" s="681"/>
      <c r="M22" s="682"/>
      <c r="N22" s="2060" t="str">
        <f t="shared" si="0"/>
        <v>1900</v>
      </c>
    </row>
    <row r="23" spans="2:14" ht="12" customHeight="1">
      <c r="B23" s="678"/>
      <c r="C23" s="678"/>
      <c r="D23" s="678"/>
      <c r="E23" s="678"/>
      <c r="F23" s="679"/>
      <c r="G23" s="680"/>
      <c r="H23" s="680"/>
      <c r="I23" s="680"/>
      <c r="J23" s="678"/>
      <c r="K23" s="678"/>
      <c r="L23" s="681"/>
      <c r="M23" s="682"/>
      <c r="N23" s="2060" t="str">
        <f t="shared" si="0"/>
        <v>1900</v>
      </c>
    </row>
    <row r="24" spans="2:14" ht="12" customHeight="1">
      <c r="B24" s="678"/>
      <c r="C24" s="678"/>
      <c r="D24" s="678"/>
      <c r="E24" s="678"/>
      <c r="F24" s="679"/>
      <c r="G24" s="680"/>
      <c r="H24" s="680"/>
      <c r="I24" s="680"/>
      <c r="J24" s="678"/>
      <c r="K24" s="678"/>
      <c r="L24" s="681"/>
      <c r="M24" s="682"/>
      <c r="N24" s="2060" t="str">
        <f t="shared" si="0"/>
        <v>1900</v>
      </c>
    </row>
    <row r="25" spans="2:14" ht="12" customHeight="1">
      <c r="B25" s="678"/>
      <c r="C25" s="678"/>
      <c r="D25" s="678"/>
      <c r="E25" s="678"/>
      <c r="F25" s="679"/>
      <c r="G25" s="680"/>
      <c r="H25" s="680"/>
      <c r="I25" s="680"/>
      <c r="J25" s="678"/>
      <c r="K25" s="678"/>
      <c r="L25" s="681"/>
      <c r="M25" s="682"/>
      <c r="N25" s="2060" t="str">
        <f t="shared" si="0"/>
        <v>1900</v>
      </c>
    </row>
    <row r="26" spans="2:14" ht="12" customHeight="1">
      <c r="B26" s="678"/>
      <c r="C26" s="678"/>
      <c r="D26" s="678"/>
      <c r="E26" s="678"/>
      <c r="F26" s="679"/>
      <c r="G26" s="680"/>
      <c r="H26" s="680"/>
      <c r="I26" s="680"/>
      <c r="J26" s="678"/>
      <c r="K26" s="678"/>
      <c r="L26" s="681"/>
      <c r="M26" s="682"/>
      <c r="N26" s="2060" t="str">
        <f t="shared" si="0"/>
        <v>1900</v>
      </c>
    </row>
    <row r="27" spans="2:14" ht="12" customHeight="1">
      <c r="B27" s="678"/>
      <c r="C27" s="678"/>
      <c r="D27" s="678"/>
      <c r="E27" s="678"/>
      <c r="F27" s="679"/>
      <c r="G27" s="680"/>
      <c r="H27" s="680"/>
      <c r="I27" s="680"/>
      <c r="J27" s="678"/>
      <c r="K27" s="678"/>
      <c r="L27" s="681"/>
      <c r="M27" s="682"/>
      <c r="N27" s="2060" t="str">
        <f t="shared" si="0"/>
        <v>1900</v>
      </c>
    </row>
    <row r="28" spans="2:14" ht="12" customHeight="1">
      <c r="B28" s="683"/>
      <c r="C28" s="683"/>
      <c r="D28" s="683"/>
      <c r="E28" s="683"/>
      <c r="F28" s="684"/>
      <c r="G28" s="685"/>
      <c r="H28" s="685"/>
      <c r="I28" s="685"/>
      <c r="J28" s="683"/>
      <c r="K28" s="683"/>
      <c r="L28" s="681"/>
      <c r="M28" s="686"/>
      <c r="N28" s="2060" t="str">
        <f t="shared" si="0"/>
        <v>1900</v>
      </c>
    </row>
    <row r="29" spans="2:14">
      <c r="C29" s="1568" t="s">
        <v>632</v>
      </c>
      <c r="D29" s="1569"/>
      <c r="E29" s="1569"/>
      <c r="F29" s="1570"/>
      <c r="G29" s="1571">
        <f>SUM(G7:G28)</f>
        <v>0</v>
      </c>
      <c r="H29" s="1571">
        <f>SUM(H7:H28)</f>
        <v>0</v>
      </c>
      <c r="J29" s="1572"/>
      <c r="K29" s="1572"/>
      <c r="L29" s="1573"/>
    </row>
    <row r="30" spans="2:14">
      <c r="B30" s="1574"/>
      <c r="F30" s="1575"/>
      <c r="J30" s="1572"/>
      <c r="K30" s="1572"/>
      <c r="L30" s="1576"/>
    </row>
    <row r="31" spans="2:14">
      <c r="B31" s="1577"/>
      <c r="F31" s="1575"/>
      <c r="J31" s="1572"/>
      <c r="K31" s="1572"/>
      <c r="L31" s="1576"/>
    </row>
    <row r="32" spans="2:14">
      <c r="F32" s="1575"/>
      <c r="J32" s="1572"/>
      <c r="K32" s="1572"/>
      <c r="L32" s="1576"/>
    </row>
    <row r="33" spans="2:19">
      <c r="B33" s="1578" t="s">
        <v>3811</v>
      </c>
      <c r="C33" s="1579"/>
      <c r="D33" s="1579"/>
      <c r="E33" s="1579"/>
      <c r="F33" s="1579"/>
      <c r="G33" s="1579"/>
      <c r="H33" s="1579"/>
      <c r="I33" s="1579"/>
      <c r="J33" s="1579"/>
      <c r="K33" s="1579"/>
      <c r="L33" s="1579"/>
      <c r="M33" s="1580"/>
      <c r="N33" s="1544"/>
      <c r="O33" s="1544"/>
      <c r="P33" s="1544"/>
      <c r="Q33" s="1544"/>
      <c r="R33" s="1544"/>
      <c r="S33" s="1544"/>
    </row>
    <row r="34" spans="2:19" ht="6.75" customHeight="1">
      <c r="B34" s="919"/>
      <c r="C34" s="925"/>
      <c r="D34" s="955"/>
      <c r="E34" s="955"/>
      <c r="F34" s="955"/>
      <c r="G34" s="955"/>
      <c r="H34" s="955"/>
      <c r="I34" s="955"/>
      <c r="J34" s="955"/>
      <c r="K34" s="955"/>
      <c r="L34" s="955"/>
      <c r="M34" s="919"/>
      <c r="N34" s="919"/>
      <c r="O34" s="919"/>
      <c r="P34" s="919"/>
      <c r="Q34" s="919"/>
      <c r="R34" s="919"/>
      <c r="S34" s="919"/>
    </row>
    <row r="35" spans="2:19">
      <c r="B35" s="957">
        <f>'F1'!$K$19</f>
        <v>0</v>
      </c>
      <c r="C35" s="958"/>
      <c r="D35" s="958"/>
      <c r="E35" s="958"/>
      <c r="F35" s="958"/>
      <c r="G35" s="958"/>
      <c r="H35" s="958"/>
      <c r="I35" s="958"/>
      <c r="J35" s="958"/>
      <c r="K35" s="958"/>
      <c r="L35" s="958"/>
      <c r="M35" s="959"/>
      <c r="N35" s="1033"/>
      <c r="O35" s="1033"/>
      <c r="P35" s="1033"/>
      <c r="Q35" s="1033"/>
      <c r="R35" s="1033"/>
      <c r="S35" s="1033"/>
    </row>
    <row r="36" spans="2:19">
      <c r="F36" s="1575"/>
      <c r="J36" s="1572"/>
      <c r="K36" s="1572"/>
      <c r="L36" s="1576"/>
    </row>
    <row r="37" spans="2:19">
      <c r="F37" s="1575"/>
      <c r="J37" s="1572"/>
      <c r="K37" s="1572"/>
      <c r="L37" s="1576"/>
      <c r="M37" s="1547" t="s">
        <v>2597</v>
      </c>
    </row>
    <row r="38" spans="2:19" hidden="1">
      <c r="F38" s="1575"/>
      <c r="J38" s="1572"/>
      <c r="K38" s="1572"/>
      <c r="L38" s="1576"/>
    </row>
    <row r="39" spans="2:19" hidden="1">
      <c r="F39" s="1575"/>
      <c r="J39" s="1572"/>
      <c r="K39" s="1572"/>
      <c r="L39" s="1576"/>
    </row>
    <row r="40" spans="2:19" hidden="1">
      <c r="F40" s="1575"/>
      <c r="J40" s="1572"/>
      <c r="K40" s="1572"/>
      <c r="L40" s="1576"/>
    </row>
    <row r="41" spans="2:19" hidden="1">
      <c r="F41" s="1575"/>
      <c r="J41" s="1572"/>
      <c r="K41" s="1572"/>
      <c r="L41" s="1576"/>
    </row>
    <row r="42" spans="2:19" hidden="1">
      <c r="F42" s="1575"/>
      <c r="J42" s="1572"/>
      <c r="K42" s="1572"/>
      <c r="L42" s="1576"/>
    </row>
    <row r="43" spans="2:19" hidden="1">
      <c r="F43" s="1575"/>
      <c r="J43" s="1572"/>
      <c r="K43" s="1572"/>
      <c r="L43" s="1576"/>
    </row>
    <row r="44" spans="2:19" hidden="1">
      <c r="F44" s="1575"/>
      <c r="J44" s="1572"/>
      <c r="K44" s="1572"/>
      <c r="L44" s="1576"/>
    </row>
    <row r="45" spans="2:19" hidden="1">
      <c r="F45" s="1575"/>
      <c r="J45" s="1572"/>
      <c r="K45" s="1572"/>
      <c r="L45" s="1576"/>
    </row>
    <row r="46" spans="2:19" hidden="1">
      <c r="F46" s="1575"/>
      <c r="J46" s="1572"/>
      <c r="K46" s="1572"/>
      <c r="L46" s="1576"/>
    </row>
    <row r="47" spans="2:19" hidden="1">
      <c r="F47" s="1575"/>
      <c r="J47" s="1572"/>
      <c r="K47" s="1572"/>
      <c r="L47" s="1576"/>
    </row>
    <row r="48" spans="2:19" hidden="1">
      <c r="F48" s="1575"/>
      <c r="J48" s="1572"/>
      <c r="K48" s="1572"/>
      <c r="L48" s="1576"/>
    </row>
    <row r="49" spans="6:12" hidden="1">
      <c r="F49" s="1575"/>
      <c r="J49" s="1572"/>
      <c r="K49" s="1572"/>
      <c r="L49" s="1576"/>
    </row>
    <row r="50" spans="6:12" hidden="1">
      <c r="F50" s="1575"/>
      <c r="J50" s="1572"/>
      <c r="K50" s="1572"/>
      <c r="L50" s="1576"/>
    </row>
    <row r="51" spans="6:12" hidden="1">
      <c r="F51" s="1575"/>
      <c r="J51" s="1572"/>
      <c r="K51" s="1572"/>
      <c r="L51" s="1576"/>
    </row>
    <row r="52" spans="6:12" hidden="1">
      <c r="F52" s="1575"/>
      <c r="J52" s="1572"/>
      <c r="K52" s="1572"/>
      <c r="L52" s="1576"/>
    </row>
    <row r="53" spans="6:12" hidden="1">
      <c r="F53" s="1575"/>
      <c r="J53" s="1572"/>
      <c r="K53" s="1572"/>
      <c r="L53" s="1576"/>
    </row>
    <row r="54" spans="6:12" hidden="1">
      <c r="F54" s="1575"/>
      <c r="J54" s="1572"/>
      <c r="K54" s="1572"/>
      <c r="L54" s="1576"/>
    </row>
    <row r="55" spans="6:12" hidden="1">
      <c r="F55" s="1575"/>
      <c r="J55" s="1572"/>
      <c r="K55" s="1572"/>
      <c r="L55" s="1576"/>
    </row>
    <row r="56" spans="6:12" hidden="1">
      <c r="F56" s="1575"/>
      <c r="J56" s="1572"/>
      <c r="K56" s="1572"/>
      <c r="L56" s="1576"/>
    </row>
    <row r="57" spans="6:12" hidden="1">
      <c r="F57" s="1575"/>
      <c r="J57" s="1572"/>
      <c r="K57" s="1572"/>
      <c r="L57" s="1576"/>
    </row>
    <row r="58" spans="6:12" hidden="1">
      <c r="F58" s="1575"/>
      <c r="J58" s="1572"/>
      <c r="K58" s="1572"/>
      <c r="L58" s="1576"/>
    </row>
    <row r="59" spans="6:12" hidden="1">
      <c r="F59" s="1575"/>
      <c r="J59" s="1572"/>
      <c r="K59" s="1572"/>
      <c r="L59" s="1576"/>
    </row>
    <row r="60" spans="6:12" hidden="1">
      <c r="F60" s="1575"/>
      <c r="J60" s="1572"/>
      <c r="K60" s="1572"/>
      <c r="L60" s="1576"/>
    </row>
    <row r="61" spans="6:12" hidden="1">
      <c r="F61" s="1575"/>
      <c r="J61" s="1572"/>
      <c r="K61" s="1572"/>
      <c r="L61" s="1576"/>
    </row>
    <row r="62" spans="6:12" hidden="1">
      <c r="F62" s="1575"/>
      <c r="J62" s="1572"/>
      <c r="K62" s="1572"/>
      <c r="L62" s="1576"/>
    </row>
    <row r="63" spans="6:12" hidden="1">
      <c r="F63" s="1575"/>
      <c r="J63" s="1572"/>
      <c r="K63" s="1572"/>
      <c r="L63" s="1576"/>
    </row>
    <row r="64" spans="6:12" hidden="1">
      <c r="F64" s="1575"/>
      <c r="J64" s="1572"/>
      <c r="K64" s="1572"/>
      <c r="L64" s="1576"/>
    </row>
    <row r="65" spans="6:12" hidden="1">
      <c r="F65" s="1575"/>
      <c r="J65" s="1572"/>
      <c r="K65" s="1572"/>
      <c r="L65" s="1576"/>
    </row>
    <row r="66" spans="6:12" hidden="1">
      <c r="F66" s="1575"/>
      <c r="J66" s="1572"/>
      <c r="K66" s="1572"/>
      <c r="L66" s="1576"/>
    </row>
    <row r="67" spans="6:12" hidden="1">
      <c r="F67" s="1575"/>
      <c r="J67" s="1572"/>
      <c r="K67" s="1572"/>
      <c r="L67" s="1576"/>
    </row>
    <row r="68" spans="6:12" hidden="1">
      <c r="F68" s="1575"/>
      <c r="J68" s="1572"/>
      <c r="K68" s="1572"/>
      <c r="L68" s="1576"/>
    </row>
    <row r="69" spans="6:12" hidden="1">
      <c r="F69" s="1575"/>
      <c r="J69" s="1572"/>
      <c r="K69" s="1572"/>
      <c r="L69" s="1576"/>
    </row>
    <row r="70" spans="6:12" hidden="1">
      <c r="F70" s="1575"/>
      <c r="J70" s="1572"/>
      <c r="K70" s="1572"/>
      <c r="L70" s="1576"/>
    </row>
    <row r="71" spans="6:12" hidden="1">
      <c r="F71" s="1575"/>
      <c r="J71" s="1572"/>
      <c r="K71" s="1572"/>
      <c r="L71" s="1576"/>
    </row>
    <row r="72" spans="6:12" hidden="1">
      <c r="F72" s="1575"/>
      <c r="J72" s="1572"/>
      <c r="K72" s="1572"/>
      <c r="L72" s="1576"/>
    </row>
    <row r="73" spans="6:12" hidden="1">
      <c r="F73" s="1575"/>
      <c r="J73" s="1572"/>
      <c r="K73" s="1572"/>
      <c r="L73" s="1576"/>
    </row>
    <row r="74" spans="6:12" hidden="1">
      <c r="F74" s="1575"/>
      <c r="J74" s="1572"/>
      <c r="K74" s="1572"/>
      <c r="L74" s="1576"/>
    </row>
    <row r="75" spans="6:12" hidden="1">
      <c r="F75" s="1575"/>
      <c r="J75" s="1572"/>
      <c r="K75" s="1572"/>
      <c r="L75" s="1576"/>
    </row>
    <row r="76" spans="6:12" hidden="1">
      <c r="F76" s="1575"/>
      <c r="J76" s="1572"/>
      <c r="K76" s="1572"/>
      <c r="L76" s="1576"/>
    </row>
    <row r="77" spans="6:12" hidden="1">
      <c r="F77" s="1575"/>
      <c r="J77" s="1572"/>
      <c r="K77" s="1572"/>
      <c r="L77" s="1576"/>
    </row>
    <row r="78" spans="6:12" hidden="1">
      <c r="F78" s="1575"/>
      <c r="J78" s="1572"/>
      <c r="K78" s="1572"/>
      <c r="L78" s="1576"/>
    </row>
    <row r="79" spans="6:12" hidden="1">
      <c r="F79" s="1575"/>
      <c r="J79" s="1572"/>
      <c r="K79" s="1572"/>
      <c r="L79" s="1576"/>
    </row>
    <row r="80" spans="6:12" hidden="1">
      <c r="F80" s="1575"/>
      <c r="J80" s="1572"/>
      <c r="K80" s="1572"/>
      <c r="L80" s="1576"/>
    </row>
    <row r="81" spans="6:12" hidden="1">
      <c r="F81" s="1575"/>
      <c r="J81" s="1572"/>
      <c r="K81" s="1572"/>
      <c r="L81" s="1576"/>
    </row>
    <row r="82" spans="6:12" hidden="1">
      <c r="F82" s="1575"/>
      <c r="J82" s="1572"/>
      <c r="K82" s="1572"/>
      <c r="L82" s="1576"/>
    </row>
    <row r="83" spans="6:12" hidden="1">
      <c r="F83" s="1575"/>
      <c r="J83" s="1572"/>
      <c r="K83" s="1572"/>
      <c r="L83" s="1576"/>
    </row>
    <row r="84" spans="6:12" hidden="1">
      <c r="F84" s="1575"/>
      <c r="J84" s="1572"/>
      <c r="K84" s="1572"/>
      <c r="L84" s="1576"/>
    </row>
    <row r="85" spans="6:12" hidden="1">
      <c r="F85" s="1575"/>
      <c r="J85" s="1572"/>
      <c r="K85" s="1572"/>
      <c r="L85" s="1576"/>
    </row>
    <row r="86" spans="6:12" hidden="1">
      <c r="F86" s="1575"/>
      <c r="J86" s="1572"/>
      <c r="K86" s="1572"/>
      <c r="L86" s="1576"/>
    </row>
    <row r="87" spans="6:12" hidden="1">
      <c r="F87" s="1575"/>
      <c r="J87" s="1572"/>
      <c r="K87" s="1572"/>
      <c r="L87" s="1576"/>
    </row>
    <row r="88" spans="6:12" hidden="1">
      <c r="F88" s="1575"/>
      <c r="J88" s="1572"/>
      <c r="K88" s="1572"/>
      <c r="L88" s="1576"/>
    </row>
    <row r="89" spans="6:12" hidden="1">
      <c r="F89" s="1575"/>
      <c r="J89" s="1572"/>
      <c r="K89" s="1572"/>
      <c r="L89" s="1576"/>
    </row>
    <row r="90" spans="6:12" hidden="1">
      <c r="F90" s="1575"/>
      <c r="J90" s="1572"/>
      <c r="K90" s="1572"/>
      <c r="L90" s="1576"/>
    </row>
    <row r="91" spans="6:12" hidden="1">
      <c r="F91" s="1575"/>
      <c r="J91" s="1572"/>
      <c r="K91" s="1572"/>
      <c r="L91" s="1576"/>
    </row>
    <row r="92" spans="6:12" hidden="1">
      <c r="F92" s="1575"/>
      <c r="J92" s="1572"/>
      <c r="K92" s="1572"/>
      <c r="L92" s="1576"/>
    </row>
    <row r="93" spans="6:12" hidden="1">
      <c r="F93" s="1575"/>
      <c r="J93" s="1572"/>
      <c r="K93" s="1572"/>
      <c r="L93" s="1576"/>
    </row>
    <row r="94" spans="6:12" hidden="1">
      <c r="F94" s="1575"/>
      <c r="J94" s="1572"/>
      <c r="K94" s="1572"/>
      <c r="L94" s="1576"/>
    </row>
    <row r="95" spans="6:12" hidden="1">
      <c r="F95" s="1575"/>
      <c r="J95" s="1572"/>
      <c r="K95" s="1572"/>
      <c r="L95" s="1576"/>
    </row>
    <row r="96" spans="6:12" hidden="1">
      <c r="F96" s="1575"/>
      <c r="J96" s="1572"/>
      <c r="K96" s="1572"/>
      <c r="L96" s="1576"/>
    </row>
    <row r="97" spans="6:12" hidden="1">
      <c r="F97" s="1575"/>
      <c r="J97" s="1572"/>
      <c r="K97" s="1572"/>
      <c r="L97" s="1576"/>
    </row>
    <row r="98" spans="6:12" hidden="1">
      <c r="F98" s="1575"/>
      <c r="J98" s="1572"/>
      <c r="K98" s="1572"/>
      <c r="L98" s="1576"/>
    </row>
    <row r="99" spans="6:12" hidden="1">
      <c r="F99" s="1575"/>
      <c r="J99" s="1572"/>
      <c r="K99" s="1572"/>
      <c r="L99" s="1576"/>
    </row>
    <row r="100" spans="6:12" hidden="1">
      <c r="F100" s="1575"/>
      <c r="J100" s="1572"/>
      <c r="K100" s="1572"/>
      <c r="L100" s="1576"/>
    </row>
    <row r="101" spans="6:12" hidden="1">
      <c r="F101" s="1575"/>
      <c r="J101" s="1572"/>
      <c r="K101" s="1572"/>
      <c r="L101" s="1576"/>
    </row>
    <row r="102" spans="6:12" hidden="1">
      <c r="F102" s="1575"/>
      <c r="J102" s="1572"/>
      <c r="K102" s="1572"/>
      <c r="L102" s="1576"/>
    </row>
    <row r="103" spans="6:12" hidden="1">
      <c r="F103" s="1575"/>
      <c r="J103" s="1572"/>
      <c r="K103" s="1572"/>
      <c r="L103" s="1576"/>
    </row>
    <row r="104" spans="6:12" hidden="1">
      <c r="F104" s="1575"/>
      <c r="J104" s="1572"/>
      <c r="K104" s="1572"/>
      <c r="L104" s="1576"/>
    </row>
    <row r="105" spans="6:12" hidden="1">
      <c r="F105" s="1575"/>
      <c r="J105" s="1572"/>
      <c r="K105" s="1572"/>
      <c r="L105" s="1576"/>
    </row>
    <row r="106" spans="6:12" hidden="1">
      <c r="F106" s="1575"/>
      <c r="J106" s="1572"/>
      <c r="K106" s="1572"/>
      <c r="L106" s="1576"/>
    </row>
    <row r="107" spans="6:12" hidden="1">
      <c r="F107" s="1575"/>
      <c r="J107" s="1572"/>
      <c r="K107" s="1572"/>
      <c r="L107" s="1576"/>
    </row>
    <row r="108" spans="6:12" hidden="1">
      <c r="F108" s="1575"/>
      <c r="J108" s="1572"/>
      <c r="K108" s="1572"/>
      <c r="L108" s="1576"/>
    </row>
    <row r="109" spans="6:12" hidden="1">
      <c r="F109" s="1575"/>
      <c r="J109" s="1572"/>
      <c r="K109" s="1572"/>
      <c r="L109" s="1576"/>
    </row>
    <row r="110" spans="6:12" hidden="1">
      <c r="F110" s="1575"/>
      <c r="J110" s="1572"/>
      <c r="K110" s="1572"/>
      <c r="L110" s="1576"/>
    </row>
    <row r="111" spans="6:12" hidden="1">
      <c r="F111" s="1575"/>
      <c r="J111" s="1572"/>
      <c r="K111" s="1572"/>
      <c r="L111" s="1576"/>
    </row>
    <row r="112" spans="6:12" hidden="1">
      <c r="F112" s="1575"/>
      <c r="J112" s="1572"/>
      <c r="K112" s="1572"/>
      <c r="L112" s="1576"/>
    </row>
    <row r="113" spans="6:12" hidden="1">
      <c r="F113" s="1575"/>
      <c r="J113" s="1572"/>
      <c r="K113" s="1572"/>
      <c r="L113" s="1576"/>
    </row>
    <row r="114" spans="6:12" hidden="1">
      <c r="F114" s="1575"/>
      <c r="J114" s="1572"/>
      <c r="K114" s="1572"/>
      <c r="L114" s="1576"/>
    </row>
    <row r="115" spans="6:12" hidden="1">
      <c r="F115" s="1575"/>
      <c r="J115" s="1572"/>
      <c r="K115" s="1572"/>
      <c r="L115" s="1576"/>
    </row>
    <row r="116" spans="6:12" hidden="1">
      <c r="F116" s="1575"/>
      <c r="J116" s="1572"/>
      <c r="K116" s="1572"/>
      <c r="L116" s="1576"/>
    </row>
    <row r="117" spans="6:12" hidden="1">
      <c r="F117" s="1575"/>
      <c r="J117" s="1572"/>
      <c r="K117" s="1572"/>
      <c r="L117" s="1576"/>
    </row>
    <row r="118" spans="6:12" hidden="1">
      <c r="F118" s="1575"/>
      <c r="J118" s="1572"/>
      <c r="K118" s="1572"/>
      <c r="L118" s="1576"/>
    </row>
    <row r="119" spans="6:12" hidden="1">
      <c r="F119" s="1575"/>
      <c r="J119" s="1572"/>
      <c r="K119" s="1572"/>
      <c r="L119" s="1576"/>
    </row>
    <row r="120" spans="6:12" hidden="1">
      <c r="F120" s="1575"/>
      <c r="J120" s="1572"/>
      <c r="K120" s="1572"/>
      <c r="L120" s="1576"/>
    </row>
    <row r="121" spans="6:12" hidden="1">
      <c r="F121" s="1575"/>
      <c r="J121" s="1572"/>
      <c r="K121" s="1572"/>
      <c r="L121" s="1576"/>
    </row>
    <row r="122" spans="6:12" hidden="1">
      <c r="F122" s="1575"/>
      <c r="J122" s="1572"/>
      <c r="K122" s="1572"/>
      <c r="L122" s="1576"/>
    </row>
    <row r="123" spans="6:12" hidden="1">
      <c r="F123" s="1575"/>
      <c r="J123" s="1572"/>
      <c r="K123" s="1572"/>
      <c r="L123" s="1576"/>
    </row>
    <row r="124" spans="6:12" hidden="1">
      <c r="F124" s="1575"/>
      <c r="J124" s="1572"/>
      <c r="K124" s="1572"/>
      <c r="L124" s="1576"/>
    </row>
    <row r="125" spans="6:12" hidden="1">
      <c r="F125" s="1575"/>
      <c r="J125" s="1572"/>
      <c r="K125" s="1572"/>
      <c r="L125" s="1576"/>
    </row>
    <row r="126" spans="6:12" hidden="1">
      <c r="F126" s="1575"/>
      <c r="J126" s="1572"/>
      <c r="K126" s="1572"/>
      <c r="L126" s="1576"/>
    </row>
    <row r="127" spans="6:12" hidden="1">
      <c r="F127" s="1575"/>
      <c r="J127" s="1572"/>
      <c r="K127" s="1572"/>
      <c r="L127" s="1576"/>
    </row>
    <row r="128" spans="6:12" hidden="1">
      <c r="F128" s="1575"/>
      <c r="J128" s="1572"/>
      <c r="K128" s="1572"/>
      <c r="L128" s="1576"/>
    </row>
    <row r="129" spans="6:12" hidden="1">
      <c r="F129" s="1575"/>
      <c r="J129" s="1572"/>
      <c r="K129" s="1572"/>
      <c r="L129" s="1576"/>
    </row>
    <row r="130" spans="6:12" hidden="1">
      <c r="F130" s="1575"/>
      <c r="J130" s="1572"/>
      <c r="K130" s="1572"/>
      <c r="L130" s="1576"/>
    </row>
    <row r="131" spans="6:12" hidden="1">
      <c r="F131" s="1575"/>
      <c r="J131" s="1572"/>
      <c r="K131" s="1572"/>
      <c r="L131" s="1576"/>
    </row>
    <row r="132" spans="6:12" hidden="1">
      <c r="F132" s="1575"/>
      <c r="J132" s="1572"/>
      <c r="K132" s="1572"/>
      <c r="L132" s="1576"/>
    </row>
    <row r="133" spans="6:12" hidden="1">
      <c r="F133" s="1575"/>
      <c r="J133" s="1572"/>
      <c r="K133" s="1572"/>
      <c r="L133" s="1576"/>
    </row>
    <row r="134" spans="6:12" hidden="1">
      <c r="F134" s="1575"/>
      <c r="J134" s="1572"/>
      <c r="K134" s="1572"/>
      <c r="L134" s="1576"/>
    </row>
    <row r="135" spans="6:12" hidden="1">
      <c r="F135" s="1575"/>
      <c r="J135" s="1572"/>
      <c r="K135" s="1572"/>
      <c r="L135" s="1576"/>
    </row>
    <row r="136" spans="6:12" hidden="1">
      <c r="F136" s="1575"/>
      <c r="J136" s="1572"/>
      <c r="K136" s="1572"/>
      <c r="L136" s="1576"/>
    </row>
    <row r="137" spans="6:12" hidden="1">
      <c r="F137" s="1575"/>
      <c r="J137" s="1572"/>
      <c r="K137" s="1572"/>
      <c r="L137" s="1576"/>
    </row>
    <row r="138" spans="6:12" hidden="1">
      <c r="F138" s="1575"/>
      <c r="J138" s="1572"/>
      <c r="K138" s="1572"/>
      <c r="L138" s="1576"/>
    </row>
    <row r="139" spans="6:12" hidden="1">
      <c r="F139" s="1575"/>
      <c r="J139" s="1572"/>
      <c r="K139" s="1572"/>
      <c r="L139" s="1576"/>
    </row>
    <row r="140" spans="6:12" hidden="1">
      <c r="F140" s="1575"/>
      <c r="J140" s="1572"/>
      <c r="K140" s="1572"/>
      <c r="L140" s="1576"/>
    </row>
    <row r="141" spans="6:12" hidden="1">
      <c r="F141" s="1575"/>
      <c r="J141" s="1572"/>
      <c r="K141" s="1572"/>
      <c r="L141" s="1576"/>
    </row>
    <row r="142" spans="6:12" hidden="1">
      <c r="F142" s="1575"/>
      <c r="J142" s="1572"/>
      <c r="K142" s="1572"/>
      <c r="L142" s="1576"/>
    </row>
    <row r="143" spans="6:12" hidden="1">
      <c r="F143" s="1575"/>
      <c r="J143" s="1572"/>
      <c r="K143" s="1572"/>
      <c r="L143" s="1576"/>
    </row>
    <row r="144" spans="6:12" hidden="1">
      <c r="F144" s="1575"/>
      <c r="J144" s="1572"/>
      <c r="K144" s="1572"/>
      <c r="L144" s="1576"/>
    </row>
    <row r="145" spans="6:12" hidden="1">
      <c r="F145" s="1575"/>
      <c r="J145" s="1572"/>
      <c r="K145" s="1572"/>
      <c r="L145" s="1576"/>
    </row>
    <row r="146" spans="6:12" hidden="1">
      <c r="F146" s="1575"/>
      <c r="J146" s="1572"/>
      <c r="K146" s="1572"/>
      <c r="L146" s="1576"/>
    </row>
    <row r="147" spans="6:12" hidden="1">
      <c r="F147" s="1575"/>
      <c r="J147" s="1572"/>
      <c r="K147" s="1572"/>
      <c r="L147" s="1576"/>
    </row>
    <row r="148" spans="6:12" hidden="1">
      <c r="F148" s="1575"/>
      <c r="J148" s="1572"/>
      <c r="K148" s="1572"/>
      <c r="L148" s="1576"/>
    </row>
    <row r="149" spans="6:12" hidden="1">
      <c r="F149" s="1575"/>
      <c r="J149" s="1572"/>
      <c r="K149" s="1572"/>
      <c r="L149" s="1576"/>
    </row>
    <row r="150" spans="6:12" hidden="1">
      <c r="F150" s="1575"/>
      <c r="J150" s="1572"/>
      <c r="K150" s="1572"/>
      <c r="L150" s="1576"/>
    </row>
    <row r="151" spans="6:12" hidden="1">
      <c r="F151" s="1575"/>
      <c r="J151" s="1572"/>
      <c r="K151" s="1572"/>
      <c r="L151" s="1576"/>
    </row>
    <row r="152" spans="6:12" hidden="1">
      <c r="F152" s="1575"/>
      <c r="J152" s="1572"/>
      <c r="K152" s="1572"/>
      <c r="L152" s="1576"/>
    </row>
    <row r="153" spans="6:12" hidden="1">
      <c r="F153" s="1575"/>
      <c r="J153" s="1572"/>
      <c r="K153" s="1572"/>
      <c r="L153" s="1576"/>
    </row>
    <row r="154" spans="6:12" hidden="1">
      <c r="F154" s="1575"/>
      <c r="J154" s="1572"/>
      <c r="K154" s="1572"/>
      <c r="L154" s="1576"/>
    </row>
    <row r="155" spans="6:12" hidden="1">
      <c r="F155" s="1575"/>
      <c r="J155" s="1572"/>
      <c r="K155" s="1572"/>
      <c r="L155" s="1576"/>
    </row>
    <row r="156" spans="6:12" hidden="1">
      <c r="F156" s="1575"/>
      <c r="J156" s="1572"/>
      <c r="K156" s="1572"/>
      <c r="L156" s="1576"/>
    </row>
    <row r="157" spans="6:12" hidden="1">
      <c r="F157" s="1575"/>
      <c r="J157" s="1572"/>
      <c r="K157" s="1572"/>
      <c r="L157" s="1576"/>
    </row>
    <row r="158" spans="6:12" hidden="1">
      <c r="F158" s="1575"/>
      <c r="J158" s="1572"/>
      <c r="K158" s="1572"/>
      <c r="L158" s="1576"/>
    </row>
    <row r="159" spans="6:12" hidden="1">
      <c r="F159" s="1575"/>
      <c r="J159" s="1572"/>
      <c r="K159" s="1572"/>
      <c r="L159" s="1576"/>
    </row>
    <row r="160" spans="6:12" hidden="1">
      <c r="F160" s="1575"/>
      <c r="J160" s="1572"/>
      <c r="K160" s="1572"/>
      <c r="L160" s="1576"/>
    </row>
    <row r="161" spans="6:12" hidden="1">
      <c r="F161" s="1575"/>
      <c r="J161" s="1572"/>
      <c r="K161" s="1572"/>
      <c r="L161" s="1576"/>
    </row>
    <row r="162" spans="6:12" hidden="1">
      <c r="F162" s="1575"/>
      <c r="J162" s="1572"/>
      <c r="K162" s="1572"/>
      <c r="L162" s="1576"/>
    </row>
    <row r="163" spans="6:12" hidden="1">
      <c r="F163" s="1575"/>
      <c r="J163" s="1572"/>
      <c r="K163" s="1572"/>
      <c r="L163" s="1576"/>
    </row>
    <row r="164" spans="6:12" hidden="1">
      <c r="F164" s="1575"/>
      <c r="J164" s="1572"/>
      <c r="K164" s="1572"/>
      <c r="L164" s="1576"/>
    </row>
    <row r="165" spans="6:12" hidden="1">
      <c r="F165" s="1575"/>
      <c r="J165" s="1572"/>
      <c r="K165" s="1572"/>
      <c r="L165" s="1576"/>
    </row>
    <row r="166" spans="6:12" hidden="1">
      <c r="F166" s="1575"/>
      <c r="J166" s="1572"/>
      <c r="K166" s="1572"/>
      <c r="L166" s="1576"/>
    </row>
    <row r="167" spans="6:12" hidden="1">
      <c r="F167" s="1575"/>
      <c r="J167" s="1572"/>
      <c r="K167" s="1572"/>
      <c r="L167" s="1576"/>
    </row>
    <row r="168" spans="6:12" hidden="1">
      <c r="F168" s="1575"/>
      <c r="J168" s="1572"/>
      <c r="K168" s="1572"/>
      <c r="L168" s="1576"/>
    </row>
    <row r="169" spans="6:12" hidden="1">
      <c r="F169" s="1575"/>
      <c r="J169" s="1572"/>
      <c r="K169" s="1572"/>
      <c r="L169" s="1576"/>
    </row>
    <row r="170" spans="6:12" hidden="1">
      <c r="F170" s="1575"/>
      <c r="J170" s="1572"/>
      <c r="K170" s="1572"/>
      <c r="L170" s="1576"/>
    </row>
    <row r="171" spans="6:12" hidden="1">
      <c r="F171" s="1575"/>
      <c r="J171" s="1572"/>
      <c r="K171" s="1572"/>
      <c r="L171" s="1576"/>
    </row>
    <row r="172" spans="6:12" hidden="1">
      <c r="F172" s="1575"/>
      <c r="J172" s="1572"/>
      <c r="K172" s="1572"/>
      <c r="L172" s="1576"/>
    </row>
    <row r="173" spans="6:12" hidden="1">
      <c r="F173" s="1575"/>
      <c r="J173" s="1572"/>
      <c r="K173" s="1572"/>
      <c r="L173" s="1576"/>
    </row>
    <row r="174" spans="6:12" hidden="1">
      <c r="F174" s="1575"/>
      <c r="J174" s="1572"/>
      <c r="K174" s="1572"/>
      <c r="L174" s="1576"/>
    </row>
    <row r="175" spans="6:12" hidden="1">
      <c r="F175" s="1575"/>
      <c r="J175" s="1572"/>
      <c r="K175" s="1572"/>
      <c r="L175" s="1576"/>
    </row>
    <row r="176" spans="6:12" hidden="1">
      <c r="F176" s="1575"/>
      <c r="J176" s="1572"/>
      <c r="K176" s="1572"/>
      <c r="L176" s="1576"/>
    </row>
    <row r="177" spans="6:12" hidden="1">
      <c r="F177" s="1575"/>
      <c r="J177" s="1572"/>
      <c r="K177" s="1572"/>
      <c r="L177" s="1576"/>
    </row>
    <row r="178" spans="6:12" hidden="1">
      <c r="F178" s="1575"/>
      <c r="J178" s="1572"/>
      <c r="K178" s="1572"/>
      <c r="L178" s="1576"/>
    </row>
    <row r="179" spans="6:12" hidden="1">
      <c r="F179" s="1575"/>
      <c r="J179" s="1572"/>
      <c r="K179" s="1572"/>
      <c r="L179" s="1576"/>
    </row>
    <row r="180" spans="6:12" hidden="1">
      <c r="F180" s="1575"/>
      <c r="J180" s="1572"/>
      <c r="K180" s="1572"/>
      <c r="L180" s="1576"/>
    </row>
    <row r="181" spans="6:12" hidden="1">
      <c r="F181" s="1575"/>
      <c r="J181" s="1572"/>
      <c r="K181" s="1572"/>
      <c r="L181" s="1576"/>
    </row>
    <row r="182" spans="6:12" hidden="1">
      <c r="F182" s="1575"/>
      <c r="J182" s="1572"/>
      <c r="K182" s="1572"/>
      <c r="L182" s="1576"/>
    </row>
    <row r="183" spans="6:12" hidden="1">
      <c r="F183" s="1575"/>
      <c r="J183" s="1572"/>
      <c r="K183" s="1572"/>
      <c r="L183" s="1576"/>
    </row>
    <row r="184" spans="6:12" hidden="1">
      <c r="F184" s="1575"/>
      <c r="J184" s="1572"/>
      <c r="K184" s="1572"/>
      <c r="L184" s="1576"/>
    </row>
    <row r="185" spans="6:12" hidden="1">
      <c r="F185" s="1575"/>
      <c r="J185" s="1572"/>
      <c r="K185" s="1572"/>
      <c r="L185" s="1576"/>
    </row>
    <row r="186" spans="6:12" hidden="1">
      <c r="F186" s="1575"/>
      <c r="J186" s="1572"/>
      <c r="K186" s="1572"/>
      <c r="L186" s="1576"/>
    </row>
    <row r="187" spans="6:12" hidden="1">
      <c r="F187" s="1575"/>
      <c r="J187" s="1572"/>
      <c r="K187" s="1572"/>
      <c r="L187" s="1576"/>
    </row>
    <row r="188" spans="6:12" hidden="1">
      <c r="F188" s="1575"/>
      <c r="J188" s="1572"/>
      <c r="K188" s="1572"/>
      <c r="L188" s="1576"/>
    </row>
    <row r="189" spans="6:12" hidden="1">
      <c r="F189" s="1575"/>
      <c r="J189" s="1572"/>
      <c r="K189" s="1572"/>
      <c r="L189" s="1576"/>
    </row>
    <row r="190" spans="6:12" hidden="1">
      <c r="F190" s="1575"/>
      <c r="J190" s="1572"/>
      <c r="K190" s="1572"/>
      <c r="L190" s="1576"/>
    </row>
    <row r="191" spans="6:12" hidden="1">
      <c r="F191" s="1575"/>
      <c r="J191" s="1572"/>
      <c r="K191" s="1572"/>
      <c r="L191" s="1576"/>
    </row>
    <row r="192" spans="6:12" hidden="1">
      <c r="F192" s="1575"/>
      <c r="J192" s="1572"/>
      <c r="K192" s="1572"/>
      <c r="L192" s="1576"/>
    </row>
    <row r="193" spans="6:12" hidden="1">
      <c r="F193" s="1575"/>
      <c r="J193" s="1572"/>
      <c r="K193" s="1572"/>
      <c r="L193" s="1576"/>
    </row>
    <row r="194" spans="6:12" hidden="1">
      <c r="F194" s="1575"/>
      <c r="J194" s="1572"/>
      <c r="K194" s="1572"/>
      <c r="L194" s="1576"/>
    </row>
    <row r="195" spans="6:12" hidden="1">
      <c r="F195" s="1575"/>
      <c r="J195" s="1572"/>
      <c r="K195" s="1572"/>
      <c r="L195" s="1576"/>
    </row>
    <row r="196" spans="6:12" hidden="1">
      <c r="F196" s="1575"/>
      <c r="J196" s="1572"/>
      <c r="K196" s="1572"/>
      <c r="L196" s="1576"/>
    </row>
    <row r="197" spans="6:12" hidden="1">
      <c r="F197" s="1575"/>
      <c r="J197" s="1572"/>
      <c r="K197" s="1572"/>
      <c r="L197" s="1576"/>
    </row>
    <row r="198" spans="6:12" hidden="1">
      <c r="F198" s="1575"/>
      <c r="J198" s="1572"/>
      <c r="K198" s="1572"/>
      <c r="L198" s="1576"/>
    </row>
    <row r="199" spans="6:12" hidden="1">
      <c r="F199" s="1575"/>
      <c r="J199" s="1572"/>
      <c r="K199" s="1572"/>
      <c r="L199" s="1576"/>
    </row>
    <row r="200" spans="6:12" hidden="1">
      <c r="F200" s="1575"/>
      <c r="J200" s="1572"/>
      <c r="K200" s="1572"/>
      <c r="L200" s="1576"/>
    </row>
    <row r="201" spans="6:12" hidden="1">
      <c r="F201" s="1575"/>
      <c r="J201" s="1572"/>
      <c r="K201" s="1572"/>
      <c r="L201" s="1576"/>
    </row>
    <row r="202" spans="6:12" hidden="1">
      <c r="F202" s="1575"/>
      <c r="J202" s="1572"/>
      <c r="K202" s="1572"/>
      <c r="L202" s="1576"/>
    </row>
    <row r="203" spans="6:12" hidden="1">
      <c r="F203" s="1575"/>
      <c r="J203" s="1572"/>
      <c r="K203" s="1572"/>
      <c r="L203" s="1576"/>
    </row>
    <row r="204" spans="6:12" hidden="1">
      <c r="F204" s="1575"/>
      <c r="J204" s="1572"/>
      <c r="K204" s="1572"/>
      <c r="L204" s="1576"/>
    </row>
    <row r="205" spans="6:12" hidden="1">
      <c r="F205" s="1575"/>
      <c r="J205" s="1572"/>
      <c r="K205" s="1572"/>
      <c r="L205" s="1576"/>
    </row>
    <row r="206" spans="6:12" hidden="1">
      <c r="F206" s="1575"/>
      <c r="J206" s="1572"/>
      <c r="K206" s="1572"/>
      <c r="L206" s="1576"/>
    </row>
    <row r="207" spans="6:12" hidden="1">
      <c r="F207" s="1575"/>
      <c r="J207" s="1572"/>
      <c r="K207" s="1572"/>
      <c r="L207" s="1576"/>
    </row>
    <row r="208" spans="6:12" hidden="1">
      <c r="F208" s="1575"/>
      <c r="J208" s="1572"/>
      <c r="K208" s="1572"/>
      <c r="L208" s="1576"/>
    </row>
    <row r="209" spans="6:12" hidden="1">
      <c r="F209" s="1575"/>
      <c r="J209" s="1572"/>
      <c r="K209" s="1572"/>
      <c r="L209" s="1576"/>
    </row>
    <row r="210" spans="6:12" hidden="1">
      <c r="F210" s="1575"/>
      <c r="J210" s="1572"/>
      <c r="K210" s="1572"/>
      <c r="L210" s="1576"/>
    </row>
    <row r="211" spans="6:12" hidden="1">
      <c r="F211" s="1575"/>
      <c r="J211" s="1572"/>
      <c r="K211" s="1572"/>
      <c r="L211" s="1576"/>
    </row>
    <row r="212" spans="6:12" hidden="1">
      <c r="F212" s="1575"/>
      <c r="J212" s="1572"/>
      <c r="K212" s="1572"/>
      <c r="L212" s="1576"/>
    </row>
    <row r="213" spans="6:12" hidden="1">
      <c r="F213" s="1575"/>
      <c r="J213" s="1572"/>
      <c r="K213" s="1572"/>
      <c r="L213" s="1576"/>
    </row>
    <row r="214" spans="6:12" hidden="1">
      <c r="F214" s="1575"/>
      <c r="J214" s="1572"/>
      <c r="K214" s="1572"/>
      <c r="L214" s="1576"/>
    </row>
    <row r="215" spans="6:12" hidden="1">
      <c r="F215" s="1575"/>
      <c r="J215" s="1572"/>
      <c r="K215" s="1572"/>
      <c r="L215" s="1576"/>
    </row>
    <row r="216" spans="6:12" hidden="1">
      <c r="F216" s="1575"/>
      <c r="J216" s="1572"/>
      <c r="K216" s="1572"/>
      <c r="L216" s="1576"/>
    </row>
    <row r="217" spans="6:12" hidden="1">
      <c r="F217" s="1575"/>
      <c r="J217" s="1572"/>
      <c r="K217" s="1572"/>
      <c r="L217" s="1576"/>
    </row>
    <row r="218" spans="6:12" hidden="1">
      <c r="F218" s="1575"/>
      <c r="J218" s="1572"/>
      <c r="K218" s="1572"/>
      <c r="L218" s="1576"/>
    </row>
    <row r="219" spans="6:12" hidden="1">
      <c r="F219" s="1575"/>
      <c r="J219" s="1572"/>
      <c r="K219" s="1572"/>
      <c r="L219" s="1576"/>
    </row>
    <row r="220" spans="6:12" hidden="1">
      <c r="F220" s="1575"/>
      <c r="J220" s="1572"/>
      <c r="K220" s="1572"/>
      <c r="L220" s="1576"/>
    </row>
    <row r="221" spans="6:12" hidden="1">
      <c r="F221" s="1575"/>
      <c r="J221" s="1572"/>
      <c r="K221" s="1572"/>
      <c r="L221" s="1576"/>
    </row>
    <row r="222" spans="6:12" hidden="1">
      <c r="F222" s="1575"/>
      <c r="J222" s="1572"/>
      <c r="K222" s="1572"/>
      <c r="L222" s="1576"/>
    </row>
    <row r="223" spans="6:12" hidden="1">
      <c r="F223" s="1575"/>
      <c r="J223" s="1572"/>
      <c r="K223" s="1572"/>
      <c r="L223" s="1576"/>
    </row>
    <row r="224" spans="6:12" hidden="1">
      <c r="F224" s="1575"/>
      <c r="J224" s="1572"/>
      <c r="K224" s="1572"/>
      <c r="L224" s="1576"/>
    </row>
    <row r="225" spans="6:12" hidden="1">
      <c r="F225" s="1575"/>
      <c r="J225" s="1572"/>
      <c r="K225" s="1572"/>
      <c r="L225" s="1576"/>
    </row>
    <row r="226" spans="6:12" hidden="1">
      <c r="F226" s="1575"/>
      <c r="J226" s="1572"/>
      <c r="K226" s="1572"/>
      <c r="L226" s="1576"/>
    </row>
    <row r="227" spans="6:12" hidden="1">
      <c r="F227" s="1575"/>
      <c r="J227" s="1572"/>
      <c r="K227" s="1572"/>
      <c r="L227" s="1576"/>
    </row>
    <row r="228" spans="6:12" hidden="1">
      <c r="F228" s="1575"/>
      <c r="J228" s="1572"/>
      <c r="K228" s="1572"/>
      <c r="L228" s="1576"/>
    </row>
    <row r="229" spans="6:12" hidden="1">
      <c r="F229" s="1575"/>
      <c r="J229" s="1572"/>
      <c r="K229" s="1572"/>
      <c r="L229" s="1576"/>
    </row>
    <row r="230" spans="6:12" hidden="1">
      <c r="F230" s="1575"/>
      <c r="J230" s="1572"/>
      <c r="K230" s="1572"/>
      <c r="L230" s="1576"/>
    </row>
    <row r="231" spans="6:12" hidden="1">
      <c r="F231" s="1575"/>
      <c r="J231" s="1572"/>
      <c r="K231" s="1572"/>
      <c r="L231" s="1576"/>
    </row>
    <row r="232" spans="6:12" hidden="1">
      <c r="F232" s="1575"/>
      <c r="J232" s="1572"/>
      <c r="K232" s="1572"/>
      <c r="L232" s="1576"/>
    </row>
    <row r="233" spans="6:12" hidden="1">
      <c r="F233" s="1575"/>
      <c r="J233" s="1572"/>
      <c r="K233" s="1572"/>
      <c r="L233" s="1576"/>
    </row>
    <row r="234" spans="6:12" hidden="1">
      <c r="F234" s="1575"/>
      <c r="J234" s="1572"/>
      <c r="K234" s="1572"/>
      <c r="L234" s="1576"/>
    </row>
    <row r="235" spans="6:12" hidden="1">
      <c r="F235" s="1575"/>
      <c r="J235" s="1572"/>
      <c r="K235" s="1572"/>
      <c r="L235" s="1576"/>
    </row>
    <row r="236" spans="6:12" hidden="1">
      <c r="F236" s="1575"/>
      <c r="J236" s="1572"/>
      <c r="K236" s="1572"/>
      <c r="L236" s="1576"/>
    </row>
    <row r="237" spans="6:12" hidden="1">
      <c r="F237" s="1575"/>
      <c r="J237" s="1572"/>
      <c r="K237" s="1572"/>
      <c r="L237" s="1576"/>
    </row>
    <row r="238" spans="6:12" hidden="1">
      <c r="F238" s="1575"/>
      <c r="J238" s="1572"/>
      <c r="K238" s="1572"/>
      <c r="L238" s="1576"/>
    </row>
    <row r="239" spans="6:12" hidden="1">
      <c r="F239" s="1575"/>
      <c r="J239" s="1572"/>
      <c r="K239" s="1572"/>
      <c r="L239" s="1576"/>
    </row>
    <row r="240" spans="6:12" hidden="1">
      <c r="F240" s="1575"/>
      <c r="J240" s="1572"/>
      <c r="K240" s="1572"/>
      <c r="L240" s="1576"/>
    </row>
    <row r="241" spans="6:12" hidden="1">
      <c r="F241" s="1575"/>
      <c r="J241" s="1572"/>
      <c r="K241" s="1572"/>
      <c r="L241" s="1576"/>
    </row>
    <row r="242" spans="6:12" hidden="1">
      <c r="F242" s="1575"/>
      <c r="J242" s="1572"/>
      <c r="K242" s="1572"/>
      <c r="L242" s="1576"/>
    </row>
    <row r="243" spans="6:12" hidden="1">
      <c r="F243" s="1575"/>
      <c r="J243" s="1572"/>
      <c r="K243" s="1572"/>
      <c r="L243" s="1576"/>
    </row>
    <row r="244" spans="6:12" hidden="1">
      <c r="F244" s="1575"/>
      <c r="J244" s="1572"/>
      <c r="K244" s="1572"/>
      <c r="L244" s="1576"/>
    </row>
    <row r="245" spans="6:12" hidden="1">
      <c r="F245" s="1575"/>
      <c r="J245" s="1572"/>
      <c r="K245" s="1572"/>
      <c r="L245" s="1576"/>
    </row>
    <row r="246" spans="6:12" hidden="1">
      <c r="F246" s="1575"/>
      <c r="J246" s="1572"/>
      <c r="K246" s="1572"/>
      <c r="L246" s="1576"/>
    </row>
    <row r="247" spans="6:12" hidden="1">
      <c r="F247" s="1575"/>
      <c r="J247" s="1572"/>
      <c r="K247" s="1572"/>
      <c r="L247" s="1576"/>
    </row>
    <row r="248" spans="6:12" hidden="1">
      <c r="F248" s="1575"/>
      <c r="J248" s="1572"/>
      <c r="K248" s="1572"/>
      <c r="L248" s="1576"/>
    </row>
    <row r="249" spans="6:12" hidden="1">
      <c r="F249" s="1575"/>
      <c r="J249" s="1572"/>
      <c r="K249" s="1572"/>
      <c r="L249" s="1576"/>
    </row>
    <row r="250" spans="6:12" hidden="1">
      <c r="F250" s="1575"/>
      <c r="J250" s="1572"/>
      <c r="K250" s="1572"/>
      <c r="L250" s="1576"/>
    </row>
    <row r="251" spans="6:12" hidden="1">
      <c r="F251" s="1575"/>
      <c r="J251" s="1572"/>
      <c r="K251" s="1572"/>
      <c r="L251" s="1576"/>
    </row>
    <row r="252" spans="6:12" hidden="1">
      <c r="F252" s="1575"/>
      <c r="J252" s="1572"/>
      <c r="K252" s="1572"/>
      <c r="L252" s="1576"/>
    </row>
    <row r="253" spans="6:12" hidden="1">
      <c r="F253" s="1575"/>
      <c r="J253" s="1572"/>
      <c r="K253" s="1572"/>
      <c r="L253" s="1576"/>
    </row>
    <row r="254" spans="6:12" hidden="1">
      <c r="F254" s="1575"/>
      <c r="J254" s="1572"/>
      <c r="K254" s="1572"/>
      <c r="L254" s="1576"/>
    </row>
    <row r="255" spans="6:12" hidden="1">
      <c r="F255" s="1575"/>
      <c r="J255" s="1572"/>
      <c r="K255" s="1572"/>
      <c r="L255" s="1576"/>
    </row>
    <row r="256" spans="6:12" hidden="1">
      <c r="F256" s="1575"/>
      <c r="J256" s="1572"/>
      <c r="K256" s="1572"/>
      <c r="L256" s="1576"/>
    </row>
    <row r="257" spans="6:12" hidden="1">
      <c r="F257" s="1575"/>
      <c r="J257" s="1572"/>
      <c r="K257" s="1572"/>
      <c r="L257" s="1576"/>
    </row>
    <row r="258" spans="6:12" hidden="1">
      <c r="F258" s="1575"/>
      <c r="J258" s="1572"/>
      <c r="K258" s="1572"/>
      <c r="L258" s="1576"/>
    </row>
    <row r="259" spans="6:12" hidden="1">
      <c r="F259" s="1575"/>
      <c r="J259" s="1572"/>
      <c r="K259" s="1572"/>
      <c r="L259" s="1576"/>
    </row>
    <row r="260" spans="6:12" hidden="1">
      <c r="F260" s="1575"/>
      <c r="J260" s="1572"/>
      <c r="K260" s="1572"/>
      <c r="L260" s="1576"/>
    </row>
    <row r="261" spans="6:12" hidden="1">
      <c r="F261" s="1575"/>
      <c r="J261" s="1572"/>
      <c r="K261" s="1572"/>
      <c r="L261" s="1576"/>
    </row>
    <row r="262" spans="6:12" hidden="1">
      <c r="F262" s="1575"/>
      <c r="J262" s="1572"/>
      <c r="K262" s="1572"/>
      <c r="L262" s="1576"/>
    </row>
    <row r="263" spans="6:12" hidden="1">
      <c r="F263" s="1575"/>
      <c r="J263" s="1572"/>
      <c r="K263" s="1572"/>
      <c r="L263" s="1576"/>
    </row>
    <row r="264" spans="6:12" hidden="1">
      <c r="F264" s="1575"/>
      <c r="J264" s="1572"/>
      <c r="K264" s="1572"/>
      <c r="L264" s="1576"/>
    </row>
    <row r="265" spans="6:12" hidden="1">
      <c r="F265" s="1575"/>
      <c r="J265" s="1572"/>
      <c r="K265" s="1572"/>
      <c r="L265" s="1576"/>
    </row>
    <row r="266" spans="6:12" hidden="1">
      <c r="F266" s="1575"/>
      <c r="J266" s="1572"/>
      <c r="K266" s="1572"/>
      <c r="L266" s="1576"/>
    </row>
    <row r="267" spans="6:12" hidden="1">
      <c r="F267" s="1575"/>
      <c r="J267" s="1572"/>
      <c r="K267" s="1572"/>
      <c r="L267" s="1576"/>
    </row>
    <row r="268" spans="6:12" hidden="1">
      <c r="F268" s="1575"/>
      <c r="J268" s="1572"/>
      <c r="K268" s="1572"/>
      <c r="L268" s="1576"/>
    </row>
    <row r="269" spans="6:12" hidden="1">
      <c r="F269" s="1575"/>
      <c r="J269" s="1572"/>
      <c r="K269" s="1572"/>
      <c r="L269" s="1576"/>
    </row>
    <row r="270" spans="6:12" hidden="1">
      <c r="F270" s="1575"/>
      <c r="J270" s="1572"/>
      <c r="K270" s="1572"/>
      <c r="L270" s="1576"/>
    </row>
    <row r="271" spans="6:12" hidden="1">
      <c r="F271" s="1575"/>
      <c r="J271" s="1572"/>
      <c r="K271" s="1572"/>
      <c r="L271" s="1576"/>
    </row>
    <row r="272" spans="6:12" hidden="1">
      <c r="F272" s="1575"/>
      <c r="J272" s="1572"/>
      <c r="K272" s="1572"/>
      <c r="L272" s="1576"/>
    </row>
    <row r="273" spans="6:12" hidden="1">
      <c r="F273" s="1575"/>
      <c r="J273" s="1572"/>
      <c r="K273" s="1572"/>
      <c r="L273" s="1576"/>
    </row>
    <row r="274" spans="6:12" hidden="1">
      <c r="F274" s="1575"/>
      <c r="J274" s="1572"/>
      <c r="K274" s="1572"/>
      <c r="L274" s="1576"/>
    </row>
    <row r="275" spans="6:12" hidden="1">
      <c r="F275" s="1575"/>
      <c r="J275" s="1572"/>
      <c r="K275" s="1572"/>
      <c r="L275" s="1576"/>
    </row>
    <row r="276" spans="6:12" hidden="1">
      <c r="F276" s="1575"/>
      <c r="J276" s="1572"/>
      <c r="K276" s="1572"/>
      <c r="L276" s="1576"/>
    </row>
    <row r="277" spans="6:12" hidden="1">
      <c r="F277" s="1575"/>
      <c r="J277" s="1572"/>
      <c r="K277" s="1572"/>
      <c r="L277" s="1576"/>
    </row>
    <row r="278" spans="6:12" hidden="1">
      <c r="F278" s="1575"/>
      <c r="J278" s="1572"/>
      <c r="K278" s="1572"/>
      <c r="L278" s="1576"/>
    </row>
    <row r="279" spans="6:12" hidden="1">
      <c r="F279" s="1575"/>
      <c r="J279" s="1572"/>
      <c r="K279" s="1572"/>
      <c r="L279" s="1576"/>
    </row>
    <row r="280" spans="6:12" hidden="1">
      <c r="F280" s="1575"/>
      <c r="J280" s="1572"/>
      <c r="K280" s="1572"/>
      <c r="L280" s="1576"/>
    </row>
    <row r="281" spans="6:12" hidden="1">
      <c r="F281" s="1575"/>
      <c r="J281" s="1572"/>
      <c r="K281" s="1572"/>
      <c r="L281" s="1576"/>
    </row>
    <row r="282" spans="6:12" hidden="1">
      <c r="F282" s="1575"/>
      <c r="J282" s="1572"/>
      <c r="K282" s="1572"/>
      <c r="L282" s="1576"/>
    </row>
    <row r="283" spans="6:12" hidden="1">
      <c r="F283" s="1575"/>
      <c r="J283" s="1572"/>
      <c r="K283" s="1572"/>
      <c r="L283" s="1576"/>
    </row>
    <row r="284" spans="6:12" hidden="1">
      <c r="F284" s="1575"/>
      <c r="J284" s="1572"/>
      <c r="K284" s="1572"/>
      <c r="L284" s="1576"/>
    </row>
    <row r="285" spans="6:12" hidden="1">
      <c r="F285" s="1575"/>
      <c r="J285" s="1572"/>
      <c r="K285" s="1572"/>
      <c r="L285" s="1576"/>
    </row>
    <row r="286" spans="6:12" hidden="1">
      <c r="F286" s="1575"/>
      <c r="J286" s="1572"/>
      <c r="K286" s="1572"/>
      <c r="L286" s="1576"/>
    </row>
    <row r="287" spans="6:12" hidden="1">
      <c r="F287" s="1575"/>
      <c r="J287" s="1572"/>
      <c r="K287" s="1572"/>
      <c r="L287" s="1576"/>
    </row>
    <row r="288" spans="6:12" hidden="1">
      <c r="F288" s="1575"/>
      <c r="J288" s="1572"/>
      <c r="K288" s="1572"/>
      <c r="L288" s="1576"/>
    </row>
    <row r="289" spans="6:12" hidden="1">
      <c r="F289" s="1575"/>
      <c r="J289" s="1572"/>
      <c r="K289" s="1572"/>
      <c r="L289" s="1576"/>
    </row>
    <row r="290" spans="6:12" hidden="1">
      <c r="F290" s="1575"/>
      <c r="J290" s="1572"/>
      <c r="K290" s="1572"/>
      <c r="L290" s="1576"/>
    </row>
    <row r="291" spans="6:12" hidden="1">
      <c r="F291" s="1575"/>
      <c r="J291" s="1572"/>
      <c r="K291" s="1572"/>
      <c r="L291" s="1576"/>
    </row>
    <row r="292" spans="6:12" hidden="1">
      <c r="F292" s="1575"/>
      <c r="J292" s="1572"/>
      <c r="K292" s="1572"/>
      <c r="L292" s="1576"/>
    </row>
    <row r="293" spans="6:12" hidden="1">
      <c r="F293" s="1575"/>
      <c r="J293" s="1572"/>
      <c r="K293" s="1572"/>
      <c r="L293" s="1576"/>
    </row>
    <row r="294" spans="6:12" hidden="1">
      <c r="F294" s="1575"/>
      <c r="J294" s="1572"/>
      <c r="K294" s="1572"/>
      <c r="L294" s="1576"/>
    </row>
    <row r="295" spans="6:12" hidden="1">
      <c r="F295" s="1575"/>
      <c r="J295" s="1572"/>
      <c r="K295" s="1572"/>
      <c r="L295" s="1576"/>
    </row>
    <row r="296" spans="6:12" hidden="1">
      <c r="F296" s="1575"/>
      <c r="J296" s="1572"/>
      <c r="K296" s="1572"/>
      <c r="L296" s="1576"/>
    </row>
    <row r="297" spans="6:12" hidden="1">
      <c r="F297" s="1575"/>
      <c r="J297" s="1572"/>
      <c r="K297" s="1572"/>
      <c r="L297" s="1576"/>
    </row>
    <row r="298" spans="6:12" hidden="1">
      <c r="F298" s="1575"/>
      <c r="J298" s="1572"/>
      <c r="K298" s="1572"/>
      <c r="L298" s="1576"/>
    </row>
    <row r="299" spans="6:12" hidden="1">
      <c r="F299" s="1575"/>
      <c r="J299" s="1572"/>
      <c r="K299" s="1572"/>
      <c r="L299" s="1576"/>
    </row>
    <row r="300" spans="6:12" hidden="1">
      <c r="F300" s="1575"/>
      <c r="J300" s="1572"/>
      <c r="K300" s="1572"/>
      <c r="L300" s="1576"/>
    </row>
    <row r="301" spans="6:12" hidden="1">
      <c r="F301" s="1575"/>
      <c r="J301" s="1572"/>
      <c r="K301" s="1572"/>
      <c r="L301" s="1576"/>
    </row>
    <row r="302" spans="6:12" hidden="1">
      <c r="F302" s="1575"/>
      <c r="J302" s="1572"/>
      <c r="K302" s="1572"/>
      <c r="L302" s="1576"/>
    </row>
    <row r="303" spans="6:12" hidden="1">
      <c r="F303" s="1575"/>
      <c r="J303" s="1572"/>
      <c r="K303" s="1572"/>
      <c r="L303" s="1576"/>
    </row>
    <row r="304" spans="6:12" hidden="1">
      <c r="F304" s="1575"/>
      <c r="J304" s="1572"/>
      <c r="K304" s="1572"/>
      <c r="L304" s="1576"/>
    </row>
    <row r="305" spans="6:12" hidden="1">
      <c r="F305" s="1575"/>
      <c r="J305" s="1572"/>
      <c r="K305" s="1572"/>
      <c r="L305" s="1576"/>
    </row>
    <row r="306" spans="6:12" hidden="1">
      <c r="F306" s="1575"/>
      <c r="J306" s="1572"/>
      <c r="K306" s="1572"/>
      <c r="L306" s="1576"/>
    </row>
    <row r="307" spans="6:12" hidden="1">
      <c r="F307" s="1575"/>
      <c r="J307" s="1572"/>
      <c r="K307" s="1572"/>
      <c r="L307" s="1576"/>
    </row>
    <row r="308" spans="6:12" hidden="1">
      <c r="F308" s="1575"/>
      <c r="J308" s="1572"/>
      <c r="K308" s="1572"/>
      <c r="L308" s="1576"/>
    </row>
    <row r="309" spans="6:12" hidden="1">
      <c r="F309" s="1575"/>
      <c r="J309" s="1572"/>
      <c r="K309" s="1572"/>
      <c r="L309" s="1576"/>
    </row>
    <row r="310" spans="6:12" hidden="1">
      <c r="F310" s="1575"/>
      <c r="J310" s="1572"/>
      <c r="K310" s="1572"/>
      <c r="L310" s="1576"/>
    </row>
    <row r="311" spans="6:12" hidden="1">
      <c r="F311" s="1575"/>
      <c r="J311" s="1572"/>
      <c r="K311" s="1572"/>
      <c r="L311" s="1576"/>
    </row>
    <row r="312" spans="6:12" hidden="1">
      <c r="F312" s="1575"/>
      <c r="J312" s="1572"/>
      <c r="K312" s="1572"/>
      <c r="L312" s="1576"/>
    </row>
    <row r="313" spans="6:12" hidden="1">
      <c r="F313" s="1575"/>
      <c r="J313" s="1572"/>
      <c r="K313" s="1572"/>
      <c r="L313" s="1576"/>
    </row>
    <row r="314" spans="6:12" hidden="1">
      <c r="F314" s="1575"/>
      <c r="J314" s="1572"/>
      <c r="K314" s="1572"/>
      <c r="L314" s="1576"/>
    </row>
    <row r="315" spans="6:12" hidden="1">
      <c r="F315" s="1575"/>
      <c r="J315" s="1572"/>
      <c r="K315" s="1572"/>
      <c r="L315" s="1576"/>
    </row>
    <row r="316" spans="6:12" hidden="1">
      <c r="F316" s="1575"/>
      <c r="J316" s="1572"/>
      <c r="K316" s="1572"/>
      <c r="L316" s="1576"/>
    </row>
    <row r="317" spans="6:12" hidden="1">
      <c r="F317" s="1575"/>
      <c r="J317" s="1572"/>
      <c r="K317" s="1572"/>
      <c r="L317" s="1576"/>
    </row>
    <row r="318" spans="6:12" hidden="1">
      <c r="F318" s="1575"/>
      <c r="J318" s="1572"/>
      <c r="K318" s="1572"/>
      <c r="L318" s="1576"/>
    </row>
    <row r="319" spans="6:12" hidden="1">
      <c r="F319" s="1575"/>
      <c r="J319" s="1572"/>
      <c r="K319" s="1572"/>
      <c r="L319" s="1576"/>
    </row>
    <row r="320" spans="6:12" hidden="1">
      <c r="F320" s="1575"/>
      <c r="J320" s="1572"/>
      <c r="K320" s="1572"/>
      <c r="L320" s="1576"/>
    </row>
    <row r="321" spans="6:12" hidden="1">
      <c r="F321" s="1575"/>
      <c r="J321" s="1572"/>
      <c r="K321" s="1572"/>
      <c r="L321" s="1576"/>
    </row>
    <row r="322" spans="6:12" hidden="1">
      <c r="F322" s="1575"/>
      <c r="J322" s="1572"/>
      <c r="K322" s="1572"/>
      <c r="L322" s="1576"/>
    </row>
    <row r="323" spans="6:12" hidden="1">
      <c r="F323" s="1575"/>
      <c r="J323" s="1572"/>
      <c r="K323" s="1572"/>
      <c r="L323" s="1576"/>
    </row>
    <row r="324" spans="6:12" hidden="1">
      <c r="F324" s="1575"/>
      <c r="J324" s="1572"/>
      <c r="K324" s="1572"/>
      <c r="L324" s="1576"/>
    </row>
    <row r="325" spans="6:12" hidden="1">
      <c r="F325" s="1575"/>
      <c r="J325" s="1572"/>
      <c r="K325" s="1572"/>
      <c r="L325" s="1576"/>
    </row>
    <row r="326" spans="6:12" hidden="1">
      <c r="F326" s="1575"/>
      <c r="J326" s="1572"/>
      <c r="K326" s="1572"/>
      <c r="L326" s="1576"/>
    </row>
    <row r="327" spans="6:12" hidden="1">
      <c r="F327" s="1575"/>
      <c r="J327" s="1572"/>
      <c r="K327" s="1572"/>
      <c r="L327" s="1576"/>
    </row>
    <row r="328" spans="6:12" hidden="1">
      <c r="F328" s="1575"/>
      <c r="J328" s="1572"/>
      <c r="K328" s="1572"/>
      <c r="L328" s="1576"/>
    </row>
    <row r="329" spans="6:12" hidden="1">
      <c r="F329" s="1575"/>
      <c r="J329" s="1572"/>
      <c r="K329" s="1572"/>
      <c r="L329" s="1576"/>
    </row>
    <row r="330" spans="6:12" hidden="1">
      <c r="F330" s="1575"/>
      <c r="J330" s="1572"/>
      <c r="K330" s="1572"/>
      <c r="L330" s="1576"/>
    </row>
    <row r="331" spans="6:12" hidden="1">
      <c r="F331" s="1575"/>
      <c r="J331" s="1572"/>
      <c r="K331" s="1572"/>
      <c r="L331" s="1576"/>
    </row>
    <row r="332" spans="6:12" hidden="1">
      <c r="F332" s="1575"/>
      <c r="J332" s="1572"/>
      <c r="K332" s="1572"/>
      <c r="L332" s="1576"/>
    </row>
    <row r="333" spans="6:12" hidden="1">
      <c r="F333" s="1575"/>
      <c r="J333" s="1572"/>
      <c r="K333" s="1572"/>
      <c r="L333" s="1576"/>
    </row>
    <row r="334" spans="6:12" hidden="1">
      <c r="F334" s="1575"/>
      <c r="J334" s="1572"/>
      <c r="K334" s="1572"/>
      <c r="L334" s="1576"/>
    </row>
    <row r="335" spans="6:12" hidden="1">
      <c r="F335" s="1575"/>
      <c r="J335" s="1572"/>
      <c r="K335" s="1572"/>
      <c r="L335" s="1576"/>
    </row>
    <row r="336" spans="6:12" hidden="1">
      <c r="F336" s="1575"/>
      <c r="J336" s="1572"/>
      <c r="K336" s="1572"/>
      <c r="L336" s="1576"/>
    </row>
    <row r="337" spans="6:12" hidden="1">
      <c r="F337" s="1575"/>
      <c r="J337" s="1572"/>
      <c r="K337" s="1572"/>
      <c r="L337" s="1576"/>
    </row>
    <row r="338" spans="6:12" hidden="1">
      <c r="F338" s="1575"/>
      <c r="J338" s="1572"/>
      <c r="K338" s="1572"/>
      <c r="L338" s="1576"/>
    </row>
    <row r="339" spans="6:12" hidden="1">
      <c r="F339" s="1575"/>
      <c r="J339" s="1572"/>
      <c r="K339" s="1572"/>
      <c r="L339" s="1576"/>
    </row>
    <row r="340" spans="6:12" hidden="1">
      <c r="F340" s="1575"/>
      <c r="J340" s="1572"/>
      <c r="K340" s="1572"/>
      <c r="L340" s="1576"/>
    </row>
    <row r="341" spans="6:12" hidden="1">
      <c r="F341" s="1575"/>
      <c r="J341" s="1572"/>
      <c r="K341" s="1572"/>
      <c r="L341" s="1576"/>
    </row>
    <row r="342" spans="6:12" hidden="1">
      <c r="F342" s="1575"/>
      <c r="J342" s="1572"/>
      <c r="K342" s="1572"/>
      <c r="L342" s="1576"/>
    </row>
    <row r="343" spans="6:12" hidden="1">
      <c r="F343" s="1575"/>
      <c r="J343" s="1572"/>
      <c r="K343" s="1572"/>
      <c r="L343" s="1576"/>
    </row>
    <row r="344" spans="6:12" hidden="1">
      <c r="F344" s="1575"/>
      <c r="J344" s="1572"/>
      <c r="K344" s="1572"/>
      <c r="L344" s="1576"/>
    </row>
    <row r="345" spans="6:12" hidden="1">
      <c r="F345" s="1575"/>
      <c r="J345" s="1572"/>
      <c r="K345" s="1572"/>
      <c r="L345" s="1576"/>
    </row>
    <row r="346" spans="6:12" hidden="1">
      <c r="F346" s="1575"/>
      <c r="J346" s="1572"/>
      <c r="K346" s="1572"/>
      <c r="L346" s="1576"/>
    </row>
    <row r="347" spans="6:12" hidden="1">
      <c r="F347" s="1575"/>
      <c r="J347" s="1572"/>
      <c r="K347" s="1572"/>
      <c r="L347" s="1576"/>
    </row>
    <row r="348" spans="6:12" hidden="1">
      <c r="F348" s="1575"/>
      <c r="J348" s="1572"/>
      <c r="K348" s="1572"/>
      <c r="L348" s="1576"/>
    </row>
    <row r="349" spans="6:12" hidden="1">
      <c r="F349" s="1575"/>
      <c r="J349" s="1572"/>
      <c r="K349" s="1572"/>
      <c r="L349" s="1576"/>
    </row>
    <row r="350" spans="6:12" hidden="1">
      <c r="F350" s="1575"/>
      <c r="J350" s="1572"/>
      <c r="K350" s="1572"/>
      <c r="L350" s="1576"/>
    </row>
    <row r="351" spans="6:12" hidden="1">
      <c r="F351" s="1575"/>
      <c r="J351" s="1572"/>
      <c r="K351" s="1572"/>
      <c r="L351" s="1576"/>
    </row>
    <row r="352" spans="6:12" hidden="1">
      <c r="F352" s="1575"/>
      <c r="J352" s="1572"/>
      <c r="K352" s="1572"/>
      <c r="L352" s="1576"/>
    </row>
    <row r="353" spans="6:12" hidden="1">
      <c r="F353" s="1575"/>
      <c r="J353" s="1572"/>
      <c r="K353" s="1572"/>
      <c r="L353" s="1576"/>
    </row>
    <row r="354" spans="6:12" hidden="1">
      <c r="F354" s="1575"/>
      <c r="J354" s="1572"/>
      <c r="K354" s="1572"/>
      <c r="L354" s="1576"/>
    </row>
    <row r="355" spans="6:12" hidden="1">
      <c r="F355" s="1575"/>
      <c r="J355" s="1572"/>
      <c r="K355" s="1572"/>
      <c r="L355" s="1576"/>
    </row>
    <row r="356" spans="6:12" hidden="1">
      <c r="F356" s="1575"/>
      <c r="J356" s="1572"/>
      <c r="K356" s="1572"/>
      <c r="L356" s="1576"/>
    </row>
    <row r="357" spans="6:12" hidden="1">
      <c r="F357" s="1575"/>
      <c r="J357" s="1572"/>
      <c r="K357" s="1572"/>
      <c r="L357" s="1576"/>
    </row>
    <row r="358" spans="6:12" hidden="1">
      <c r="F358" s="1575"/>
      <c r="J358" s="1572"/>
      <c r="K358" s="1572"/>
      <c r="L358" s="1576"/>
    </row>
    <row r="359" spans="6:12" hidden="1">
      <c r="F359" s="1575"/>
      <c r="J359" s="1572"/>
      <c r="K359" s="1572"/>
      <c r="L359" s="1576"/>
    </row>
    <row r="360" spans="6:12" hidden="1">
      <c r="F360" s="1575"/>
      <c r="J360" s="1572"/>
      <c r="K360" s="1572"/>
      <c r="L360" s="1576"/>
    </row>
    <row r="361" spans="6:12" hidden="1">
      <c r="F361" s="1575"/>
      <c r="J361" s="1572"/>
      <c r="K361" s="1572"/>
      <c r="L361" s="1576"/>
    </row>
    <row r="362" spans="6:12" hidden="1">
      <c r="F362" s="1575"/>
      <c r="J362" s="1572"/>
      <c r="K362" s="1572"/>
      <c r="L362" s="1576"/>
    </row>
    <row r="363" spans="6:12" hidden="1">
      <c r="F363" s="1575"/>
      <c r="J363" s="1572"/>
      <c r="K363" s="1572"/>
      <c r="L363" s="1576"/>
    </row>
    <row r="364" spans="6:12" hidden="1">
      <c r="F364" s="1575"/>
      <c r="J364" s="1572"/>
      <c r="K364" s="1572"/>
      <c r="L364" s="1576"/>
    </row>
    <row r="365" spans="6:12" hidden="1">
      <c r="F365" s="1575"/>
      <c r="J365" s="1572"/>
      <c r="K365" s="1572"/>
      <c r="L365" s="1576"/>
    </row>
    <row r="366" spans="6:12" hidden="1">
      <c r="F366" s="1575"/>
      <c r="J366" s="1572"/>
      <c r="K366" s="1572"/>
      <c r="L366" s="1576"/>
    </row>
    <row r="367" spans="6:12" hidden="1">
      <c r="F367" s="1575"/>
      <c r="J367" s="1572"/>
      <c r="K367" s="1572"/>
      <c r="L367" s="1576"/>
    </row>
    <row r="368" spans="6:12" hidden="1">
      <c r="F368" s="1575"/>
      <c r="J368" s="1572"/>
      <c r="K368" s="1572"/>
      <c r="L368" s="1576"/>
    </row>
    <row r="369" spans="6:12" hidden="1">
      <c r="F369" s="1575"/>
      <c r="J369" s="1572"/>
      <c r="K369" s="1572"/>
      <c r="L369" s="1576"/>
    </row>
    <row r="370" spans="6:12" hidden="1">
      <c r="F370" s="1575"/>
      <c r="J370" s="1572"/>
      <c r="K370" s="1572"/>
      <c r="L370" s="1576"/>
    </row>
    <row r="371" spans="6:12" hidden="1">
      <c r="F371" s="1575"/>
      <c r="J371" s="1572"/>
      <c r="K371" s="1572"/>
      <c r="L371" s="1576"/>
    </row>
    <row r="372" spans="6:12" hidden="1">
      <c r="F372" s="1575"/>
      <c r="J372" s="1572"/>
      <c r="K372" s="1572"/>
      <c r="L372" s="1576"/>
    </row>
    <row r="373" spans="6:12" hidden="1">
      <c r="F373" s="1575"/>
      <c r="J373" s="1572"/>
      <c r="K373" s="1572"/>
      <c r="L373" s="1576"/>
    </row>
    <row r="374" spans="6:12" hidden="1">
      <c r="F374" s="1575"/>
      <c r="J374" s="1572"/>
      <c r="K374" s="1572"/>
      <c r="L374" s="1576"/>
    </row>
    <row r="375" spans="6:12" hidden="1">
      <c r="F375" s="1575"/>
      <c r="J375" s="1572"/>
      <c r="K375" s="1572"/>
      <c r="L375" s="1576"/>
    </row>
    <row r="376" spans="6:12" hidden="1">
      <c r="F376" s="1575"/>
      <c r="J376" s="1572"/>
      <c r="K376" s="1572"/>
      <c r="L376" s="1576"/>
    </row>
    <row r="377" spans="6:12" hidden="1">
      <c r="F377" s="1575"/>
      <c r="J377" s="1572"/>
      <c r="K377" s="1572"/>
      <c r="L377" s="1576"/>
    </row>
    <row r="378" spans="6:12" hidden="1">
      <c r="F378" s="1575"/>
      <c r="J378" s="1572"/>
      <c r="K378" s="1572"/>
      <c r="L378" s="1576"/>
    </row>
    <row r="379" spans="6:12" hidden="1">
      <c r="F379" s="1575"/>
      <c r="J379" s="1572"/>
      <c r="K379" s="1572"/>
      <c r="L379" s="1576"/>
    </row>
    <row r="380" spans="6:12" hidden="1">
      <c r="F380" s="1575"/>
      <c r="J380" s="1572"/>
      <c r="K380" s="1572"/>
      <c r="L380" s="1576"/>
    </row>
    <row r="381" spans="6:12" hidden="1">
      <c r="F381" s="1575"/>
      <c r="J381" s="1572"/>
      <c r="K381" s="1572"/>
      <c r="L381" s="1576"/>
    </row>
    <row r="382" spans="6:12" hidden="1">
      <c r="F382" s="1575"/>
      <c r="J382" s="1572"/>
      <c r="K382" s="1572"/>
      <c r="L382" s="1576"/>
    </row>
    <row r="383" spans="6:12" hidden="1">
      <c r="F383" s="1575"/>
      <c r="J383" s="1572"/>
      <c r="K383" s="1572"/>
      <c r="L383" s="1576"/>
    </row>
    <row r="384" spans="6:12" hidden="1">
      <c r="F384" s="1575"/>
      <c r="J384" s="1572"/>
      <c r="K384" s="1572"/>
      <c r="L384" s="1576"/>
    </row>
    <row r="385" spans="6:12" hidden="1">
      <c r="F385" s="1575"/>
      <c r="J385" s="1572"/>
      <c r="K385" s="1572"/>
      <c r="L385" s="1576"/>
    </row>
    <row r="386" spans="6:12" hidden="1">
      <c r="F386" s="1575"/>
      <c r="J386" s="1572"/>
      <c r="K386" s="1572"/>
      <c r="L386" s="1576"/>
    </row>
    <row r="387" spans="6:12" hidden="1">
      <c r="F387" s="1575"/>
      <c r="J387" s="1572"/>
      <c r="K387" s="1572"/>
      <c r="L387" s="1576"/>
    </row>
    <row r="388" spans="6:12" hidden="1">
      <c r="F388" s="1575"/>
      <c r="J388" s="1572"/>
      <c r="K388" s="1572"/>
      <c r="L388" s="1576"/>
    </row>
    <row r="389" spans="6:12" hidden="1">
      <c r="F389" s="1575"/>
      <c r="J389" s="1572"/>
      <c r="K389" s="1572"/>
      <c r="L389" s="1576"/>
    </row>
    <row r="390" spans="6:12" hidden="1">
      <c r="F390" s="1575"/>
      <c r="J390" s="1572"/>
      <c r="K390" s="1572"/>
      <c r="L390" s="1576"/>
    </row>
    <row r="391" spans="6:12" hidden="1">
      <c r="F391" s="1575"/>
      <c r="J391" s="1572"/>
      <c r="K391" s="1572"/>
      <c r="L391" s="1576"/>
    </row>
    <row r="392" spans="6:12" hidden="1">
      <c r="F392" s="1575"/>
      <c r="J392" s="1572"/>
      <c r="K392" s="1572"/>
      <c r="L392" s="1576"/>
    </row>
    <row r="393" spans="6:12" hidden="1">
      <c r="F393" s="1575"/>
      <c r="J393" s="1572"/>
      <c r="K393" s="1572"/>
      <c r="L393" s="1576"/>
    </row>
    <row r="394" spans="6:12" hidden="1">
      <c r="F394" s="1575"/>
      <c r="J394" s="1572"/>
      <c r="K394" s="1572"/>
      <c r="L394" s="1576"/>
    </row>
    <row r="395" spans="6:12" hidden="1">
      <c r="F395" s="1575"/>
      <c r="J395" s="1572"/>
      <c r="K395" s="1572"/>
      <c r="L395" s="1576"/>
    </row>
    <row r="396" spans="6:12" hidden="1">
      <c r="F396" s="1575"/>
      <c r="J396" s="1572"/>
      <c r="K396" s="1572"/>
      <c r="L396" s="1576"/>
    </row>
    <row r="397" spans="6:12" hidden="1">
      <c r="F397" s="1575"/>
      <c r="J397" s="1572"/>
      <c r="K397" s="1572"/>
      <c r="L397" s="1576"/>
    </row>
    <row r="398" spans="6:12" hidden="1">
      <c r="F398" s="1575"/>
      <c r="J398" s="1572"/>
      <c r="K398" s="1572"/>
      <c r="L398" s="1576"/>
    </row>
    <row r="399" spans="6:12" hidden="1">
      <c r="F399" s="1575"/>
      <c r="J399" s="1572"/>
      <c r="K399" s="1572"/>
      <c r="L399" s="1576"/>
    </row>
    <row r="400" spans="6:12" hidden="1">
      <c r="F400" s="1575"/>
      <c r="J400" s="1572"/>
      <c r="K400" s="1572"/>
      <c r="L400" s="1576"/>
    </row>
    <row r="401" spans="6:12" hidden="1">
      <c r="F401" s="1575"/>
      <c r="J401" s="1572"/>
      <c r="K401" s="1572"/>
      <c r="L401" s="1576"/>
    </row>
    <row r="402" spans="6:12" hidden="1">
      <c r="F402" s="1575"/>
      <c r="J402" s="1572"/>
      <c r="K402" s="1572"/>
      <c r="L402" s="1576"/>
    </row>
    <row r="403" spans="6:12" hidden="1">
      <c r="F403" s="1575"/>
      <c r="J403" s="1572"/>
      <c r="K403" s="1572"/>
      <c r="L403" s="1576"/>
    </row>
    <row r="404" spans="6:12" hidden="1">
      <c r="F404" s="1575"/>
      <c r="J404" s="1572"/>
      <c r="K404" s="1572"/>
      <c r="L404" s="1576"/>
    </row>
    <row r="405" spans="6:12" hidden="1">
      <c r="F405" s="1575"/>
      <c r="J405" s="1572"/>
      <c r="K405" s="1572"/>
      <c r="L405" s="1576"/>
    </row>
    <row r="406" spans="6:12" hidden="1">
      <c r="F406" s="1575"/>
      <c r="J406" s="1572"/>
      <c r="K406" s="1572"/>
      <c r="L406" s="1576"/>
    </row>
    <row r="407" spans="6:12" hidden="1">
      <c r="F407" s="1575"/>
      <c r="J407" s="1572"/>
      <c r="K407" s="1572"/>
      <c r="L407" s="1576"/>
    </row>
    <row r="408" spans="6:12" hidden="1">
      <c r="F408" s="1575"/>
      <c r="J408" s="1572"/>
      <c r="K408" s="1572"/>
      <c r="L408" s="1576"/>
    </row>
    <row r="409" spans="6:12" hidden="1">
      <c r="F409" s="1575"/>
      <c r="J409" s="1572"/>
      <c r="K409" s="1572"/>
      <c r="L409" s="1576"/>
    </row>
    <row r="410" spans="6:12" hidden="1">
      <c r="F410" s="1575"/>
      <c r="J410" s="1572"/>
      <c r="K410" s="1572"/>
      <c r="L410" s="1576"/>
    </row>
    <row r="411" spans="6:12" hidden="1">
      <c r="F411" s="1575"/>
      <c r="J411" s="1572"/>
      <c r="K411" s="1572"/>
      <c r="L411" s="1576"/>
    </row>
    <row r="412" spans="6:12" hidden="1">
      <c r="F412" s="1575"/>
      <c r="J412" s="1572"/>
      <c r="K412" s="1572"/>
      <c r="L412" s="1576"/>
    </row>
    <row r="413" spans="6:12" hidden="1">
      <c r="F413" s="1575"/>
      <c r="J413" s="1572"/>
      <c r="K413" s="1572"/>
      <c r="L413" s="1576"/>
    </row>
    <row r="414" spans="6:12" hidden="1">
      <c r="F414" s="1575"/>
      <c r="J414" s="1572"/>
      <c r="K414" s="1572"/>
      <c r="L414" s="1576"/>
    </row>
    <row r="415" spans="6:12" hidden="1">
      <c r="F415" s="1575"/>
      <c r="J415" s="1572"/>
      <c r="K415" s="1572"/>
      <c r="L415" s="1576"/>
    </row>
    <row r="416" spans="6:12" hidden="1">
      <c r="F416" s="1575"/>
      <c r="J416" s="1572"/>
      <c r="K416" s="1572"/>
      <c r="L416" s="1576"/>
    </row>
    <row r="417" spans="6:12" hidden="1">
      <c r="F417" s="1575"/>
      <c r="J417" s="1572"/>
      <c r="K417" s="1572"/>
      <c r="L417" s="1576"/>
    </row>
    <row r="418" spans="6:12" hidden="1">
      <c r="F418" s="1575"/>
      <c r="J418" s="1572"/>
      <c r="K418" s="1572"/>
      <c r="L418" s="1576"/>
    </row>
    <row r="419" spans="6:12" hidden="1">
      <c r="F419" s="1575"/>
      <c r="J419" s="1572"/>
      <c r="K419" s="1572"/>
      <c r="L419" s="1576"/>
    </row>
    <row r="420" spans="6:12" hidden="1">
      <c r="F420" s="1575"/>
      <c r="J420" s="1572"/>
      <c r="K420" s="1572"/>
      <c r="L420" s="1576"/>
    </row>
    <row r="421" spans="6:12" hidden="1">
      <c r="F421" s="1575"/>
      <c r="J421" s="1572"/>
      <c r="K421" s="1572"/>
      <c r="L421" s="1576"/>
    </row>
    <row r="422" spans="6:12" hidden="1">
      <c r="F422" s="1575"/>
      <c r="J422" s="1572"/>
      <c r="K422" s="1572"/>
      <c r="L422" s="1576"/>
    </row>
    <row r="423" spans="6:12" hidden="1">
      <c r="F423" s="1575"/>
      <c r="J423" s="1572"/>
      <c r="K423" s="1572"/>
      <c r="L423" s="1576"/>
    </row>
    <row r="424" spans="6:12" hidden="1">
      <c r="F424" s="1575"/>
      <c r="J424" s="1572"/>
      <c r="K424" s="1572"/>
      <c r="L424" s="1576"/>
    </row>
    <row r="425" spans="6:12" hidden="1">
      <c r="F425" s="1575"/>
      <c r="J425" s="1572"/>
      <c r="K425" s="1572"/>
      <c r="L425" s="1576"/>
    </row>
    <row r="426" spans="6:12" hidden="1">
      <c r="F426" s="1575"/>
      <c r="J426" s="1572"/>
      <c r="K426" s="1572"/>
      <c r="L426" s="1576"/>
    </row>
    <row r="427" spans="6:12" hidden="1">
      <c r="F427" s="1575"/>
      <c r="J427" s="1572"/>
      <c r="K427" s="1572"/>
      <c r="L427" s="1576"/>
    </row>
    <row r="428" spans="6:12" hidden="1">
      <c r="F428" s="1575"/>
      <c r="J428" s="1572"/>
      <c r="K428" s="1572"/>
      <c r="L428" s="1576"/>
    </row>
    <row r="429" spans="6:12" hidden="1">
      <c r="F429" s="1575"/>
      <c r="J429" s="1572"/>
      <c r="K429" s="1572"/>
      <c r="L429" s="1576"/>
    </row>
    <row r="430" spans="6:12" hidden="1">
      <c r="F430" s="1575"/>
      <c r="J430" s="1572"/>
      <c r="K430" s="1572"/>
      <c r="L430" s="1576"/>
    </row>
    <row r="431" spans="6:12" hidden="1">
      <c r="F431" s="1575"/>
      <c r="J431" s="1572"/>
      <c r="K431" s="1572"/>
      <c r="L431" s="1576"/>
    </row>
    <row r="432" spans="6:12" hidden="1">
      <c r="F432" s="1575"/>
      <c r="J432" s="1572"/>
      <c r="K432" s="1572"/>
      <c r="L432" s="1576"/>
    </row>
    <row r="433" spans="6:12" hidden="1">
      <c r="F433" s="1575"/>
      <c r="J433" s="1572"/>
      <c r="K433" s="1572"/>
      <c r="L433" s="1576"/>
    </row>
    <row r="434" spans="6:12" hidden="1">
      <c r="F434" s="1575"/>
      <c r="J434" s="1572"/>
      <c r="K434" s="1572"/>
      <c r="L434" s="1576"/>
    </row>
    <row r="435" spans="6:12" hidden="1">
      <c r="F435" s="1575"/>
      <c r="J435" s="1572"/>
      <c r="K435" s="1572"/>
      <c r="L435" s="1576"/>
    </row>
    <row r="436" spans="6:12" hidden="1">
      <c r="F436" s="1575"/>
      <c r="J436" s="1572"/>
      <c r="K436" s="1572"/>
      <c r="L436" s="1576"/>
    </row>
    <row r="437" spans="6:12" hidden="1">
      <c r="F437" s="1575"/>
      <c r="J437" s="1572"/>
      <c r="K437" s="1572"/>
      <c r="L437" s="1576"/>
    </row>
    <row r="438" spans="6:12" hidden="1">
      <c r="F438" s="1575"/>
      <c r="J438" s="1572"/>
      <c r="K438" s="1572"/>
      <c r="L438" s="1576"/>
    </row>
    <row r="439" spans="6:12" hidden="1">
      <c r="F439" s="1575"/>
      <c r="J439" s="1572"/>
      <c r="K439" s="1572"/>
      <c r="L439" s="1576"/>
    </row>
    <row r="440" spans="6:12" hidden="1">
      <c r="F440" s="1575"/>
      <c r="J440" s="1572"/>
      <c r="K440" s="1572"/>
      <c r="L440" s="1576"/>
    </row>
    <row r="441" spans="6:12" hidden="1">
      <c r="F441" s="1575"/>
      <c r="J441" s="1572"/>
      <c r="K441" s="1572"/>
      <c r="L441" s="1576"/>
    </row>
    <row r="442" spans="6:12" hidden="1">
      <c r="F442" s="1575"/>
      <c r="J442" s="1572"/>
      <c r="K442" s="1572"/>
      <c r="L442" s="1576"/>
    </row>
    <row r="443" spans="6:12" hidden="1">
      <c r="F443" s="1575"/>
      <c r="J443" s="1572"/>
      <c r="K443" s="1572"/>
      <c r="L443" s="1576"/>
    </row>
    <row r="444" spans="6:12" hidden="1">
      <c r="F444" s="1575"/>
      <c r="J444" s="1572"/>
      <c r="K444" s="1572"/>
      <c r="L444" s="1576"/>
    </row>
    <row r="445" spans="6:12" hidden="1">
      <c r="F445" s="1575"/>
      <c r="J445" s="1572"/>
      <c r="K445" s="1572"/>
      <c r="L445" s="1576"/>
    </row>
    <row r="446" spans="6:12" hidden="1">
      <c r="F446" s="1575"/>
      <c r="J446" s="1572"/>
      <c r="K446" s="1572"/>
      <c r="L446" s="1576"/>
    </row>
    <row r="447" spans="6:12" hidden="1">
      <c r="F447" s="1575"/>
      <c r="J447" s="1572"/>
      <c r="K447" s="1572"/>
      <c r="L447" s="1576"/>
    </row>
    <row r="448" spans="6:12" hidden="1">
      <c r="F448" s="1575"/>
      <c r="J448" s="1572"/>
      <c r="K448" s="1572"/>
      <c r="L448" s="1576"/>
    </row>
    <row r="449" spans="6:12" hidden="1">
      <c r="F449" s="1575"/>
      <c r="J449" s="1572"/>
      <c r="K449" s="1572"/>
      <c r="L449" s="1576"/>
    </row>
    <row r="450" spans="6:12" hidden="1">
      <c r="F450" s="1575"/>
      <c r="J450" s="1572"/>
      <c r="K450" s="1572"/>
      <c r="L450" s="1576"/>
    </row>
    <row r="451" spans="6:12" hidden="1">
      <c r="F451" s="1575"/>
      <c r="J451" s="1572"/>
      <c r="K451" s="1572"/>
      <c r="L451" s="1576"/>
    </row>
    <row r="452" spans="6:12" hidden="1">
      <c r="F452" s="1575"/>
      <c r="J452" s="1572"/>
      <c r="K452" s="1572"/>
      <c r="L452" s="1576"/>
    </row>
    <row r="453" spans="6:12" hidden="1">
      <c r="F453" s="1575"/>
      <c r="J453" s="1572"/>
      <c r="K453" s="1572"/>
      <c r="L453" s="1576"/>
    </row>
    <row r="454" spans="6:12" hidden="1">
      <c r="F454" s="1575"/>
      <c r="J454" s="1572"/>
      <c r="K454" s="1572"/>
      <c r="L454" s="1576"/>
    </row>
    <row r="455" spans="6:12" hidden="1">
      <c r="F455" s="1575"/>
      <c r="J455" s="1572"/>
      <c r="K455" s="1572"/>
      <c r="L455" s="1576"/>
    </row>
    <row r="456" spans="6:12" hidden="1">
      <c r="F456" s="1575"/>
      <c r="J456" s="1572"/>
      <c r="K456" s="1572"/>
      <c r="L456" s="1576"/>
    </row>
    <row r="457" spans="6:12" hidden="1">
      <c r="F457" s="1575"/>
      <c r="J457" s="1572"/>
      <c r="K457" s="1572"/>
      <c r="L457" s="1576"/>
    </row>
    <row r="458" spans="6:12" hidden="1">
      <c r="F458" s="1575"/>
      <c r="J458" s="1572"/>
      <c r="K458" s="1572"/>
      <c r="L458" s="1576"/>
    </row>
    <row r="459" spans="6:12" hidden="1">
      <c r="F459" s="1575"/>
      <c r="J459" s="1572"/>
      <c r="K459" s="1572"/>
      <c r="L459" s="1576"/>
    </row>
    <row r="460" spans="6:12" hidden="1">
      <c r="F460" s="1575"/>
      <c r="J460" s="1572"/>
      <c r="K460" s="1572"/>
      <c r="L460" s="1576"/>
    </row>
    <row r="461" spans="6:12" hidden="1">
      <c r="F461" s="1575"/>
      <c r="J461" s="1572"/>
      <c r="K461" s="1572"/>
      <c r="L461" s="1576"/>
    </row>
    <row r="462" spans="6:12" hidden="1">
      <c r="F462" s="1575"/>
      <c r="J462" s="1572"/>
      <c r="K462" s="1572"/>
      <c r="L462" s="1576"/>
    </row>
    <row r="463" spans="6:12" hidden="1">
      <c r="F463" s="1575"/>
      <c r="J463" s="1572"/>
      <c r="K463" s="1572"/>
      <c r="L463" s="1576"/>
    </row>
    <row r="464" spans="6:12" hidden="1">
      <c r="F464" s="1575"/>
      <c r="J464" s="1572"/>
      <c r="K464" s="1572"/>
      <c r="L464" s="1576"/>
    </row>
    <row r="465" spans="6:12" hidden="1">
      <c r="F465" s="1575"/>
      <c r="J465" s="1572"/>
      <c r="K465" s="1572"/>
      <c r="L465" s="1576"/>
    </row>
    <row r="466" spans="6:12" hidden="1">
      <c r="F466" s="1575"/>
      <c r="J466" s="1572"/>
      <c r="K466" s="1572"/>
      <c r="L466" s="1576"/>
    </row>
    <row r="467" spans="6:12" hidden="1">
      <c r="F467" s="1575"/>
      <c r="J467" s="1572"/>
      <c r="K467" s="1572"/>
      <c r="L467" s="1576"/>
    </row>
    <row r="468" spans="6:12" hidden="1">
      <c r="F468" s="1575"/>
      <c r="J468" s="1572"/>
      <c r="K468" s="1572"/>
      <c r="L468" s="1576"/>
    </row>
    <row r="469" spans="6:12" hidden="1">
      <c r="F469" s="1575"/>
      <c r="J469" s="1572"/>
      <c r="K469" s="1572"/>
      <c r="L469" s="1576"/>
    </row>
    <row r="470" spans="6:12" hidden="1">
      <c r="F470" s="1575"/>
      <c r="J470" s="1572"/>
      <c r="K470" s="1572"/>
      <c r="L470" s="1576"/>
    </row>
    <row r="471" spans="6:12" hidden="1">
      <c r="F471" s="1575"/>
      <c r="J471" s="1572"/>
      <c r="K471" s="1572"/>
      <c r="L471" s="1576"/>
    </row>
    <row r="472" spans="6:12" hidden="1">
      <c r="F472" s="1575"/>
      <c r="J472" s="1572"/>
      <c r="K472" s="1572"/>
      <c r="L472" s="1576"/>
    </row>
    <row r="473" spans="6:12" hidden="1">
      <c r="F473" s="1575"/>
      <c r="J473" s="1572"/>
      <c r="K473" s="1572"/>
      <c r="L473" s="1576"/>
    </row>
    <row r="474" spans="6:12" hidden="1">
      <c r="F474" s="1575"/>
      <c r="J474" s="1572"/>
      <c r="K474" s="1572"/>
      <c r="L474" s="1576"/>
    </row>
    <row r="475" spans="6:12" hidden="1">
      <c r="F475" s="1575"/>
      <c r="J475" s="1572"/>
      <c r="K475" s="1572"/>
      <c r="L475" s="1576"/>
    </row>
    <row r="476" spans="6:12" hidden="1">
      <c r="F476" s="1575"/>
      <c r="J476" s="1572"/>
      <c r="K476" s="1572"/>
      <c r="L476" s="1576"/>
    </row>
    <row r="477" spans="6:12" hidden="1">
      <c r="F477" s="1575"/>
      <c r="J477" s="1572"/>
      <c r="K477" s="1572"/>
      <c r="L477" s="1576"/>
    </row>
    <row r="478" spans="6:12" hidden="1">
      <c r="F478" s="1575"/>
      <c r="J478" s="1572"/>
      <c r="K478" s="1572"/>
      <c r="L478" s="1576"/>
    </row>
    <row r="479" spans="6:12" hidden="1">
      <c r="F479" s="1575"/>
      <c r="J479" s="1572"/>
      <c r="K479" s="1572"/>
      <c r="L479" s="1576"/>
    </row>
    <row r="480" spans="6:12" hidden="1">
      <c r="F480" s="1575"/>
      <c r="J480" s="1572"/>
      <c r="K480" s="1572"/>
      <c r="L480" s="1576"/>
    </row>
    <row r="481" spans="6:12" hidden="1">
      <c r="F481" s="1575"/>
      <c r="J481" s="1572"/>
      <c r="K481" s="1572"/>
      <c r="L481" s="1576"/>
    </row>
    <row r="482" spans="6:12" hidden="1">
      <c r="F482" s="1575"/>
      <c r="J482" s="1572"/>
      <c r="K482" s="1572"/>
      <c r="L482" s="1576"/>
    </row>
    <row r="483" spans="6:12" hidden="1">
      <c r="F483" s="1575"/>
      <c r="J483" s="1572"/>
      <c r="K483" s="1572"/>
      <c r="L483" s="1576"/>
    </row>
    <row r="484" spans="6:12" hidden="1">
      <c r="F484" s="1575"/>
      <c r="J484" s="1572"/>
      <c r="K484" s="1572"/>
      <c r="L484" s="1576"/>
    </row>
    <row r="485" spans="6:12" hidden="1">
      <c r="F485" s="1575"/>
      <c r="J485" s="1572"/>
      <c r="K485" s="1572"/>
      <c r="L485" s="1576"/>
    </row>
    <row r="486" spans="6:12" hidden="1">
      <c r="F486" s="1575"/>
      <c r="J486" s="1572"/>
      <c r="K486" s="1572"/>
      <c r="L486" s="1576"/>
    </row>
    <row r="487" spans="6:12" hidden="1">
      <c r="F487" s="1575"/>
      <c r="J487" s="1572"/>
      <c r="K487" s="1572"/>
      <c r="L487" s="1576"/>
    </row>
    <row r="488" spans="6:12" hidden="1">
      <c r="F488" s="1575"/>
      <c r="J488" s="1572"/>
      <c r="K488" s="1572"/>
      <c r="L488" s="1576"/>
    </row>
    <row r="489" spans="6:12" hidden="1">
      <c r="F489" s="1575"/>
      <c r="J489" s="1572"/>
      <c r="K489" s="1572"/>
      <c r="L489" s="1576"/>
    </row>
    <row r="490" spans="6:12" hidden="1">
      <c r="F490" s="1575"/>
      <c r="J490" s="1572"/>
      <c r="K490" s="1572"/>
      <c r="L490" s="1576"/>
    </row>
    <row r="491" spans="6:12" hidden="1">
      <c r="F491" s="1575"/>
      <c r="J491" s="1572"/>
      <c r="K491" s="1572"/>
      <c r="L491" s="1576"/>
    </row>
    <row r="492" spans="6:12" hidden="1">
      <c r="F492" s="1575"/>
      <c r="J492" s="1572"/>
      <c r="K492" s="1572"/>
      <c r="L492" s="1576"/>
    </row>
    <row r="493" spans="6:12" hidden="1">
      <c r="F493" s="1575"/>
      <c r="J493" s="1572"/>
      <c r="K493" s="1572"/>
      <c r="L493" s="1576"/>
    </row>
    <row r="494" spans="6:12" hidden="1">
      <c r="F494" s="1575"/>
      <c r="J494" s="1572"/>
      <c r="K494" s="1572"/>
      <c r="L494" s="1576"/>
    </row>
    <row r="495" spans="6:12" hidden="1">
      <c r="F495" s="1575"/>
      <c r="J495" s="1572"/>
      <c r="K495" s="1572"/>
      <c r="L495" s="1576"/>
    </row>
    <row r="496" spans="6:12" hidden="1">
      <c r="F496" s="1575"/>
      <c r="J496" s="1572"/>
      <c r="K496" s="1572"/>
      <c r="L496" s="1576"/>
    </row>
    <row r="497" spans="6:12" hidden="1">
      <c r="F497" s="1575"/>
      <c r="J497" s="1572"/>
      <c r="K497" s="1572"/>
      <c r="L497" s="1576"/>
    </row>
    <row r="498" spans="6:12" hidden="1">
      <c r="F498" s="1575"/>
      <c r="J498" s="1572"/>
      <c r="K498" s="1572"/>
      <c r="L498" s="1576"/>
    </row>
    <row r="499" spans="6:12" hidden="1">
      <c r="F499" s="1575"/>
      <c r="J499" s="1572"/>
      <c r="K499" s="1572"/>
      <c r="L499" s="1576"/>
    </row>
    <row r="500" spans="6:12" hidden="1">
      <c r="F500" s="1575"/>
      <c r="J500" s="1572"/>
      <c r="K500" s="1572"/>
      <c r="L500" s="1576"/>
    </row>
    <row r="501" spans="6:12" hidden="1">
      <c r="F501" s="1575"/>
      <c r="J501" s="1572"/>
      <c r="K501" s="1572"/>
      <c r="L501" s="1576"/>
    </row>
    <row r="502" spans="6:12" hidden="1">
      <c r="F502" s="1575"/>
      <c r="J502" s="1572"/>
      <c r="K502" s="1572"/>
      <c r="L502" s="1576"/>
    </row>
    <row r="503" spans="6:12" hidden="1">
      <c r="F503" s="1575"/>
      <c r="J503" s="1572"/>
      <c r="K503" s="1572"/>
      <c r="L503" s="1576"/>
    </row>
    <row r="504" spans="6:12" hidden="1">
      <c r="F504" s="1575"/>
      <c r="J504" s="1572"/>
      <c r="K504" s="1572"/>
      <c r="L504" s="1576"/>
    </row>
    <row r="505" spans="6:12" hidden="1">
      <c r="F505" s="1575"/>
      <c r="J505" s="1572"/>
      <c r="K505" s="1572"/>
      <c r="L505" s="1576"/>
    </row>
    <row r="506" spans="6:12" hidden="1">
      <c r="F506" s="1575"/>
      <c r="J506" s="1572"/>
      <c r="K506" s="1572"/>
      <c r="L506" s="1576"/>
    </row>
    <row r="507" spans="6:12" hidden="1">
      <c r="F507" s="1575"/>
      <c r="J507" s="1572"/>
      <c r="K507" s="1572"/>
      <c r="L507" s="1576"/>
    </row>
    <row r="508" spans="6:12" hidden="1">
      <c r="F508" s="1575"/>
      <c r="J508" s="1572"/>
      <c r="K508" s="1572"/>
      <c r="L508" s="1576"/>
    </row>
    <row r="509" spans="6:12" hidden="1">
      <c r="F509" s="1575"/>
      <c r="J509" s="1572"/>
      <c r="K509" s="1572"/>
      <c r="L509" s="1576"/>
    </row>
    <row r="510" spans="6:12" hidden="1">
      <c r="F510" s="1575"/>
      <c r="J510" s="1572"/>
      <c r="K510" s="1572"/>
      <c r="L510" s="1576"/>
    </row>
    <row r="511" spans="6:12" hidden="1">
      <c r="F511" s="1575"/>
      <c r="J511" s="1572"/>
      <c r="K511" s="1572"/>
      <c r="L511" s="1576"/>
    </row>
    <row r="512" spans="6:12" hidden="1">
      <c r="F512" s="1575"/>
      <c r="J512" s="1572"/>
      <c r="K512" s="1572"/>
      <c r="L512" s="1576"/>
    </row>
    <row r="513" spans="6:12" hidden="1">
      <c r="F513" s="1575"/>
      <c r="J513" s="1572"/>
      <c r="K513" s="1572"/>
      <c r="L513" s="1576"/>
    </row>
    <row r="514" spans="6:12" hidden="1">
      <c r="F514" s="1575"/>
      <c r="J514" s="1572"/>
      <c r="K514" s="1572"/>
      <c r="L514" s="1576"/>
    </row>
    <row r="515" spans="6:12" hidden="1">
      <c r="F515" s="1575"/>
      <c r="J515" s="1572"/>
      <c r="K515" s="1572"/>
      <c r="L515" s="1576"/>
    </row>
    <row r="516" spans="6:12" hidden="1">
      <c r="F516" s="1575"/>
      <c r="J516" s="1572"/>
      <c r="K516" s="1572"/>
      <c r="L516" s="1576"/>
    </row>
    <row r="517" spans="6:12" hidden="1">
      <c r="F517" s="1575"/>
      <c r="J517" s="1572"/>
      <c r="K517" s="1572"/>
      <c r="L517" s="1576"/>
    </row>
    <row r="518" spans="6:12" hidden="1">
      <c r="F518" s="1575"/>
      <c r="J518" s="1572"/>
      <c r="K518" s="1572"/>
      <c r="L518" s="1576"/>
    </row>
    <row r="519" spans="6:12" hidden="1">
      <c r="F519" s="1575"/>
      <c r="J519" s="1572"/>
      <c r="K519" s="1572"/>
      <c r="L519" s="1576"/>
    </row>
    <row r="520" spans="6:12" hidden="1">
      <c r="F520" s="1575"/>
      <c r="J520" s="1572"/>
      <c r="K520" s="1572"/>
      <c r="L520" s="1576"/>
    </row>
    <row r="521" spans="6:12" hidden="1">
      <c r="F521" s="1575"/>
      <c r="J521" s="1572"/>
      <c r="K521" s="1572"/>
      <c r="L521" s="1576"/>
    </row>
    <row r="522" spans="6:12" hidden="1">
      <c r="F522" s="1575"/>
      <c r="J522" s="1572"/>
      <c r="K522" s="1572"/>
      <c r="L522" s="1576"/>
    </row>
    <row r="523" spans="6:12" hidden="1">
      <c r="F523" s="1575"/>
      <c r="J523" s="1572"/>
      <c r="K523" s="1572"/>
      <c r="L523" s="1576"/>
    </row>
    <row r="524" spans="6:12" hidden="1">
      <c r="F524" s="1575"/>
      <c r="J524" s="1572"/>
      <c r="K524" s="1572"/>
      <c r="L524" s="1576"/>
    </row>
    <row r="525" spans="6:12" hidden="1">
      <c r="F525" s="1575"/>
      <c r="J525" s="1572"/>
      <c r="K525" s="1572"/>
      <c r="L525" s="1576"/>
    </row>
    <row r="526" spans="6:12" hidden="1">
      <c r="F526" s="1575"/>
      <c r="J526" s="1572"/>
      <c r="K526" s="1572"/>
      <c r="L526" s="1576"/>
    </row>
    <row r="527" spans="6:12" hidden="1">
      <c r="F527" s="1575"/>
      <c r="J527" s="1572"/>
      <c r="K527" s="1572"/>
      <c r="L527" s="1576"/>
    </row>
    <row r="528" spans="6:12" hidden="1">
      <c r="F528" s="1575"/>
      <c r="J528" s="1572"/>
      <c r="K528" s="1572"/>
      <c r="L528" s="1576"/>
    </row>
    <row r="529" spans="6:12" hidden="1">
      <c r="F529" s="1575"/>
      <c r="J529" s="1572"/>
      <c r="K529" s="1572"/>
      <c r="L529" s="1576"/>
    </row>
    <row r="530" spans="6:12" hidden="1">
      <c r="F530" s="1575"/>
      <c r="J530" s="1572"/>
      <c r="K530" s="1572"/>
      <c r="L530" s="1576"/>
    </row>
    <row r="531" spans="6:12" hidden="1">
      <c r="F531" s="1575"/>
      <c r="J531" s="1572"/>
      <c r="K531" s="1572"/>
      <c r="L531" s="1576"/>
    </row>
    <row r="532" spans="6:12" hidden="1">
      <c r="F532" s="1575"/>
      <c r="J532" s="1572"/>
      <c r="K532" s="1572"/>
      <c r="L532" s="1576"/>
    </row>
    <row r="533" spans="6:12" hidden="1">
      <c r="F533" s="1575"/>
      <c r="J533" s="1572"/>
      <c r="K533" s="1572"/>
      <c r="L533" s="1576"/>
    </row>
    <row r="534" spans="6:12" hidden="1">
      <c r="F534" s="1575"/>
      <c r="J534" s="1572"/>
      <c r="K534" s="1572"/>
      <c r="L534" s="1576"/>
    </row>
    <row r="535" spans="6:12" hidden="1">
      <c r="F535" s="1575"/>
      <c r="J535" s="1572"/>
      <c r="K535" s="1572"/>
      <c r="L535" s="1576"/>
    </row>
    <row r="536" spans="6:12" hidden="1">
      <c r="F536" s="1575"/>
      <c r="J536" s="1572"/>
      <c r="K536" s="1572"/>
      <c r="L536" s="1576"/>
    </row>
    <row r="537" spans="6:12" hidden="1">
      <c r="F537" s="1575"/>
      <c r="J537" s="1572"/>
      <c r="K537" s="1572"/>
      <c r="L537" s="1576"/>
    </row>
    <row r="538" spans="6:12" hidden="1">
      <c r="F538" s="1575"/>
      <c r="J538" s="1572"/>
      <c r="K538" s="1572"/>
      <c r="L538" s="1576"/>
    </row>
    <row r="539" spans="6:12" hidden="1">
      <c r="F539" s="1575"/>
      <c r="J539" s="1572"/>
      <c r="K539" s="1572"/>
      <c r="L539" s="1576"/>
    </row>
    <row r="540" spans="6:12" hidden="1">
      <c r="F540" s="1575"/>
      <c r="J540" s="1572"/>
      <c r="K540" s="1572"/>
      <c r="L540" s="1576"/>
    </row>
    <row r="541" spans="6:12" hidden="1">
      <c r="F541" s="1575"/>
      <c r="J541" s="1572"/>
      <c r="K541" s="1572"/>
      <c r="L541" s="1576"/>
    </row>
    <row r="542" spans="6:12" hidden="1">
      <c r="F542" s="1575"/>
      <c r="J542" s="1572"/>
      <c r="K542" s="1572"/>
      <c r="L542" s="1576"/>
    </row>
    <row r="543" spans="6:12" hidden="1">
      <c r="F543" s="1575"/>
      <c r="J543" s="1572"/>
      <c r="K543" s="1572"/>
      <c r="L543" s="1576"/>
    </row>
    <row r="544" spans="6:12" hidden="1">
      <c r="F544" s="1575"/>
      <c r="J544" s="1572"/>
      <c r="K544" s="1572"/>
      <c r="L544" s="1576"/>
    </row>
    <row r="545" spans="6:12" hidden="1">
      <c r="F545" s="1575"/>
      <c r="J545" s="1572"/>
      <c r="K545" s="1572"/>
      <c r="L545" s="1576"/>
    </row>
    <row r="546" spans="6:12" hidden="1">
      <c r="F546" s="1575"/>
      <c r="J546" s="1572"/>
      <c r="K546" s="1572"/>
      <c r="L546" s="1576"/>
    </row>
    <row r="547" spans="6:12" hidden="1">
      <c r="F547" s="1575"/>
      <c r="J547" s="1572"/>
      <c r="K547" s="1572"/>
      <c r="L547" s="1576"/>
    </row>
    <row r="548" spans="6:12" hidden="1">
      <c r="F548" s="1575"/>
      <c r="J548" s="1572"/>
      <c r="K548" s="1572"/>
      <c r="L548" s="1576"/>
    </row>
    <row r="549" spans="6:12" hidden="1">
      <c r="F549" s="1575"/>
      <c r="J549" s="1572"/>
      <c r="K549" s="1572"/>
      <c r="L549" s="1576"/>
    </row>
    <row r="550" spans="6:12" hidden="1">
      <c r="F550" s="1575"/>
      <c r="J550" s="1572"/>
      <c r="K550" s="1572"/>
      <c r="L550" s="1576"/>
    </row>
    <row r="551" spans="6:12" hidden="1">
      <c r="F551" s="1575"/>
      <c r="J551" s="1572"/>
      <c r="K551" s="1572"/>
      <c r="L551" s="1576"/>
    </row>
    <row r="552" spans="6:12" hidden="1">
      <c r="F552" s="1575"/>
      <c r="J552" s="1572"/>
      <c r="K552" s="1572"/>
      <c r="L552" s="1576"/>
    </row>
    <row r="553" spans="6:12" hidden="1">
      <c r="F553" s="1575"/>
      <c r="J553" s="1572"/>
      <c r="K553" s="1572"/>
      <c r="L553" s="1576"/>
    </row>
    <row r="554" spans="6:12" hidden="1">
      <c r="F554" s="1575"/>
      <c r="J554" s="1572"/>
      <c r="K554" s="1572"/>
      <c r="L554" s="1576"/>
    </row>
    <row r="555" spans="6:12" hidden="1">
      <c r="F555" s="1575"/>
      <c r="J555" s="1572"/>
      <c r="K555" s="1572"/>
      <c r="L555" s="1576"/>
    </row>
    <row r="556" spans="6:12" hidden="1">
      <c r="F556" s="1575"/>
      <c r="J556" s="1572"/>
      <c r="K556" s="1572"/>
      <c r="L556" s="1576"/>
    </row>
    <row r="557" spans="6:12" hidden="1">
      <c r="F557" s="1575"/>
      <c r="J557" s="1572"/>
      <c r="K557" s="1572"/>
      <c r="L557" s="1576"/>
    </row>
    <row r="558" spans="6:12" hidden="1">
      <c r="F558" s="1575"/>
      <c r="J558" s="1572"/>
      <c r="K558" s="1572"/>
      <c r="L558" s="1576"/>
    </row>
    <row r="559" spans="6:12" hidden="1">
      <c r="F559" s="1575"/>
      <c r="J559" s="1572"/>
      <c r="K559" s="1572"/>
      <c r="L559" s="1576"/>
    </row>
    <row r="560" spans="6:12" hidden="1">
      <c r="F560" s="1575"/>
      <c r="J560" s="1572"/>
      <c r="K560" s="1572"/>
      <c r="L560" s="1576"/>
    </row>
    <row r="561" spans="6:12" hidden="1">
      <c r="F561" s="1575"/>
      <c r="J561" s="1572"/>
      <c r="K561" s="1572"/>
      <c r="L561" s="1576"/>
    </row>
    <row r="562" spans="6:12" hidden="1">
      <c r="F562" s="1575"/>
      <c r="J562" s="1572"/>
      <c r="K562" s="1572"/>
      <c r="L562" s="1576"/>
    </row>
    <row r="563" spans="6:12" hidden="1">
      <c r="F563" s="1575"/>
      <c r="J563" s="1572"/>
      <c r="K563" s="1572"/>
      <c r="L563" s="1576"/>
    </row>
    <row r="564" spans="6:12" hidden="1">
      <c r="F564" s="1575"/>
      <c r="J564" s="1572"/>
      <c r="K564" s="1572"/>
      <c r="L564" s="1576"/>
    </row>
    <row r="565" spans="6:12" hidden="1">
      <c r="F565" s="1575"/>
      <c r="J565" s="1572"/>
      <c r="K565" s="1572"/>
      <c r="L565" s="1576"/>
    </row>
    <row r="566" spans="6:12" hidden="1">
      <c r="F566" s="1575"/>
      <c r="J566" s="1572"/>
      <c r="K566" s="1572"/>
      <c r="L566" s="1576"/>
    </row>
    <row r="567" spans="6:12" hidden="1">
      <c r="F567" s="1575"/>
      <c r="J567" s="1572"/>
      <c r="K567" s="1572"/>
      <c r="L567" s="1576"/>
    </row>
    <row r="568" spans="6:12" hidden="1">
      <c r="F568" s="1575"/>
      <c r="J568" s="1572"/>
      <c r="K568" s="1572"/>
      <c r="L568" s="1576"/>
    </row>
    <row r="569" spans="6:12" hidden="1">
      <c r="F569" s="1575"/>
      <c r="J569" s="1572"/>
      <c r="K569" s="1572"/>
      <c r="L569" s="1576"/>
    </row>
    <row r="570" spans="6:12" hidden="1">
      <c r="F570" s="1575"/>
      <c r="J570" s="1572"/>
      <c r="K570" s="1572"/>
      <c r="L570" s="1576"/>
    </row>
    <row r="571" spans="6:12" hidden="1">
      <c r="F571" s="1575"/>
      <c r="J571" s="1572"/>
      <c r="K571" s="1572"/>
      <c r="L571" s="1576"/>
    </row>
    <row r="572" spans="6:12" hidden="1">
      <c r="F572" s="1575"/>
      <c r="J572" s="1572"/>
      <c r="K572" s="1572"/>
      <c r="L572" s="1576"/>
    </row>
    <row r="573" spans="6:12" hidden="1">
      <c r="F573" s="1575"/>
      <c r="J573" s="1572"/>
      <c r="K573" s="1572"/>
      <c r="L573" s="1576"/>
    </row>
    <row r="574" spans="6:12" hidden="1">
      <c r="F574" s="1575"/>
      <c r="J574" s="1572"/>
      <c r="K574" s="1572"/>
      <c r="L574" s="1576"/>
    </row>
    <row r="575" spans="6:12" hidden="1">
      <c r="F575" s="1575"/>
      <c r="J575" s="1572"/>
      <c r="K575" s="1572"/>
      <c r="L575" s="1576"/>
    </row>
    <row r="576" spans="6:12" hidden="1">
      <c r="F576" s="1575"/>
      <c r="J576" s="1572"/>
      <c r="K576" s="1572"/>
      <c r="L576" s="1576"/>
    </row>
    <row r="577" spans="6:12" hidden="1">
      <c r="F577" s="1575"/>
      <c r="J577" s="1572"/>
      <c r="K577" s="1572"/>
      <c r="L577" s="1576"/>
    </row>
    <row r="578" spans="6:12" hidden="1">
      <c r="F578" s="1575"/>
      <c r="J578" s="1572"/>
      <c r="K578" s="1572"/>
      <c r="L578" s="1576"/>
    </row>
    <row r="579" spans="6:12" hidden="1">
      <c r="F579" s="1575"/>
      <c r="J579" s="1572"/>
      <c r="K579" s="1572"/>
      <c r="L579" s="1576"/>
    </row>
    <row r="580" spans="6:12" hidden="1">
      <c r="F580" s="1575"/>
      <c r="J580" s="1572"/>
      <c r="K580" s="1572"/>
      <c r="L580" s="1576"/>
    </row>
    <row r="581" spans="6:12" hidden="1">
      <c r="F581" s="1575"/>
      <c r="J581" s="1572"/>
      <c r="K581" s="1572"/>
      <c r="L581" s="1576"/>
    </row>
    <row r="582" spans="6:12" hidden="1">
      <c r="F582" s="1575"/>
      <c r="J582" s="1572"/>
      <c r="K582" s="1572"/>
      <c r="L582" s="1576"/>
    </row>
    <row r="583" spans="6:12" hidden="1">
      <c r="F583" s="1575"/>
      <c r="J583" s="1572"/>
      <c r="K583" s="1572"/>
      <c r="L583" s="1576"/>
    </row>
    <row r="584" spans="6:12" hidden="1">
      <c r="F584" s="1575"/>
      <c r="J584" s="1572"/>
      <c r="K584" s="1572"/>
      <c r="L584" s="1576"/>
    </row>
    <row r="585" spans="6:12" hidden="1">
      <c r="F585" s="1575"/>
      <c r="J585" s="1572"/>
      <c r="K585" s="1572"/>
      <c r="L585" s="1576"/>
    </row>
    <row r="586" spans="6:12" hidden="1">
      <c r="F586" s="1575"/>
      <c r="J586" s="1572"/>
      <c r="K586" s="1572"/>
      <c r="L586" s="1576"/>
    </row>
    <row r="587" spans="6:12" hidden="1">
      <c r="F587" s="1575"/>
      <c r="J587" s="1572"/>
      <c r="K587" s="1572"/>
      <c r="L587" s="1576"/>
    </row>
    <row r="588" spans="6:12" hidden="1">
      <c r="F588" s="1575"/>
      <c r="J588" s="1572"/>
      <c r="K588" s="1572"/>
      <c r="L588" s="1576"/>
    </row>
    <row r="589" spans="6:12" hidden="1">
      <c r="F589" s="1575"/>
      <c r="J589" s="1572"/>
      <c r="K589" s="1572"/>
      <c r="L589" s="1576"/>
    </row>
    <row r="590" spans="6:12" hidden="1">
      <c r="F590" s="1575"/>
      <c r="J590" s="1572"/>
      <c r="K590" s="1572"/>
      <c r="L590" s="1576"/>
    </row>
    <row r="591" spans="6:12" hidden="1">
      <c r="F591" s="1575"/>
      <c r="J591" s="1572"/>
      <c r="K591" s="1572"/>
      <c r="L591" s="1576"/>
    </row>
    <row r="592" spans="6:12" hidden="1">
      <c r="F592" s="1575"/>
      <c r="J592" s="1572"/>
      <c r="K592" s="1572"/>
      <c r="L592" s="1576"/>
    </row>
    <row r="593" spans="6:12" hidden="1">
      <c r="F593" s="1575"/>
      <c r="J593" s="1572"/>
      <c r="K593" s="1572"/>
      <c r="L593" s="1576"/>
    </row>
    <row r="594" spans="6:12" hidden="1">
      <c r="F594" s="1575"/>
      <c r="J594" s="1572"/>
      <c r="K594" s="1572"/>
      <c r="L594" s="1576"/>
    </row>
    <row r="595" spans="6:12" hidden="1">
      <c r="F595" s="1575"/>
      <c r="J595" s="1572"/>
      <c r="K595" s="1572"/>
      <c r="L595" s="1576"/>
    </row>
    <row r="596" spans="6:12" hidden="1">
      <c r="F596" s="1575"/>
      <c r="J596" s="1572"/>
      <c r="K596" s="1572"/>
      <c r="L596" s="1576"/>
    </row>
    <row r="597" spans="6:12" hidden="1">
      <c r="F597" s="1575"/>
      <c r="J597" s="1572"/>
      <c r="K597" s="1572"/>
      <c r="L597" s="1576"/>
    </row>
    <row r="598" spans="6:12" hidden="1">
      <c r="F598" s="1575"/>
      <c r="J598" s="1572"/>
      <c r="K598" s="1572"/>
      <c r="L598" s="1576"/>
    </row>
    <row r="599" spans="6:12" hidden="1">
      <c r="F599" s="1575"/>
      <c r="J599" s="1572"/>
      <c r="K599" s="1572"/>
      <c r="L599" s="1576"/>
    </row>
    <row r="600" spans="6:12" hidden="1">
      <c r="F600" s="1575"/>
      <c r="J600" s="1572"/>
      <c r="K600" s="1572"/>
      <c r="L600" s="1576"/>
    </row>
    <row r="601" spans="6:12" hidden="1">
      <c r="F601" s="1575"/>
      <c r="J601" s="1572"/>
      <c r="K601" s="1572"/>
      <c r="L601" s="1576"/>
    </row>
    <row r="602" spans="6:12" hidden="1">
      <c r="F602" s="1575"/>
      <c r="J602" s="1572"/>
      <c r="K602" s="1572"/>
      <c r="L602" s="1576"/>
    </row>
    <row r="603" spans="6:12" hidden="1">
      <c r="F603" s="1575"/>
      <c r="J603" s="1572"/>
      <c r="K603" s="1572"/>
      <c r="L603" s="1576"/>
    </row>
    <row r="604" spans="6:12" hidden="1">
      <c r="F604" s="1575"/>
      <c r="J604" s="1572"/>
      <c r="K604" s="1572"/>
      <c r="L604" s="1576"/>
    </row>
    <row r="605" spans="6:12" hidden="1">
      <c r="F605" s="1575"/>
      <c r="J605" s="1572"/>
      <c r="K605" s="1572"/>
      <c r="L605" s="1576"/>
    </row>
    <row r="606" spans="6:12" hidden="1">
      <c r="F606" s="1575"/>
      <c r="J606" s="1572"/>
      <c r="K606" s="1572"/>
      <c r="L606" s="1576"/>
    </row>
    <row r="607" spans="6:12" hidden="1">
      <c r="F607" s="1575"/>
      <c r="J607" s="1572"/>
      <c r="K607" s="1572"/>
      <c r="L607" s="1576"/>
    </row>
    <row r="608" spans="6:12" hidden="1">
      <c r="F608" s="1575"/>
      <c r="J608" s="1572"/>
      <c r="K608" s="1572"/>
      <c r="L608" s="1576"/>
    </row>
    <row r="609" spans="6:12" hidden="1">
      <c r="F609" s="1575"/>
      <c r="J609" s="1572"/>
      <c r="K609" s="1572"/>
      <c r="L609" s="1576"/>
    </row>
    <row r="610" spans="6:12" hidden="1">
      <c r="F610" s="1575"/>
      <c r="J610" s="1572"/>
      <c r="K610" s="1572"/>
      <c r="L610" s="1576"/>
    </row>
    <row r="611" spans="6:12" hidden="1">
      <c r="F611" s="1575"/>
      <c r="J611" s="1572"/>
      <c r="K611" s="1572"/>
      <c r="L611" s="1576"/>
    </row>
    <row r="612" spans="6:12" hidden="1">
      <c r="F612" s="1575"/>
      <c r="J612" s="1572"/>
      <c r="K612" s="1572"/>
      <c r="L612" s="1576"/>
    </row>
    <row r="613" spans="6:12" hidden="1">
      <c r="F613" s="1575"/>
      <c r="J613" s="1572"/>
      <c r="K613" s="1572"/>
      <c r="L613" s="1576"/>
    </row>
    <row r="614" spans="6:12" hidden="1">
      <c r="F614" s="1575"/>
      <c r="J614" s="1572"/>
      <c r="K614" s="1572"/>
      <c r="L614" s="1576"/>
    </row>
    <row r="615" spans="6:12" hidden="1">
      <c r="F615" s="1575"/>
      <c r="J615" s="1572"/>
      <c r="K615" s="1572"/>
      <c r="L615" s="1576"/>
    </row>
    <row r="616" spans="6:12" hidden="1">
      <c r="F616" s="1575"/>
      <c r="J616" s="1572"/>
      <c r="K616" s="1572"/>
      <c r="L616" s="1576"/>
    </row>
    <row r="617" spans="6:12" hidden="1">
      <c r="F617" s="1575"/>
      <c r="J617" s="1572"/>
      <c r="K617" s="1572"/>
      <c r="L617" s="1576"/>
    </row>
    <row r="618" spans="6:12" hidden="1">
      <c r="F618" s="1575"/>
      <c r="J618" s="1572"/>
      <c r="K618" s="1572"/>
      <c r="L618" s="1576"/>
    </row>
    <row r="619" spans="6:12" hidden="1">
      <c r="F619" s="1575"/>
      <c r="J619" s="1572"/>
      <c r="K619" s="1572"/>
      <c r="L619" s="1576"/>
    </row>
    <row r="620" spans="6:12" hidden="1">
      <c r="F620" s="1575"/>
      <c r="J620" s="1572"/>
      <c r="K620" s="1572"/>
      <c r="L620" s="1576"/>
    </row>
    <row r="621" spans="6:12" hidden="1">
      <c r="F621" s="1575"/>
      <c r="J621" s="1572"/>
      <c r="K621" s="1572"/>
      <c r="L621" s="1576"/>
    </row>
    <row r="622" spans="6:12" hidden="1">
      <c r="F622" s="1575"/>
      <c r="J622" s="1572"/>
      <c r="K622" s="1572"/>
      <c r="L622" s="1576"/>
    </row>
    <row r="623" spans="6:12" hidden="1">
      <c r="F623" s="1575"/>
      <c r="J623" s="1572"/>
      <c r="K623" s="1572"/>
      <c r="L623" s="1576"/>
    </row>
    <row r="624" spans="6:12" hidden="1">
      <c r="F624" s="1575"/>
      <c r="J624" s="1572"/>
      <c r="K624" s="1572"/>
      <c r="L624" s="1576"/>
    </row>
    <row r="625" spans="6:12" hidden="1">
      <c r="F625" s="1575"/>
      <c r="J625" s="1572"/>
      <c r="K625" s="1572"/>
      <c r="L625" s="1576"/>
    </row>
    <row r="626" spans="6:12" hidden="1">
      <c r="F626" s="1575"/>
      <c r="J626" s="1572"/>
      <c r="K626" s="1572"/>
      <c r="L626" s="1576"/>
    </row>
    <row r="627" spans="6:12" hidden="1">
      <c r="F627" s="1575"/>
      <c r="J627" s="1572"/>
      <c r="K627" s="1572"/>
      <c r="L627" s="1576"/>
    </row>
    <row r="628" spans="6:12" hidden="1">
      <c r="F628" s="1575"/>
      <c r="J628" s="1572"/>
      <c r="K628" s="1572"/>
      <c r="L628" s="1576"/>
    </row>
    <row r="629" spans="6:12" hidden="1">
      <c r="F629" s="1575"/>
      <c r="J629" s="1572"/>
      <c r="K629" s="1572"/>
      <c r="L629" s="1576"/>
    </row>
    <row r="630" spans="6:12" hidden="1">
      <c r="F630" s="1575"/>
      <c r="J630" s="1572"/>
      <c r="K630" s="1572"/>
      <c r="L630" s="1576"/>
    </row>
    <row r="631" spans="6:12" hidden="1">
      <c r="F631" s="1575"/>
      <c r="J631" s="1572"/>
      <c r="K631" s="1572"/>
      <c r="L631" s="1576"/>
    </row>
    <row r="632" spans="6:12" hidden="1">
      <c r="F632" s="1575"/>
      <c r="J632" s="1572"/>
      <c r="K632" s="1572"/>
      <c r="L632" s="1576"/>
    </row>
    <row r="633" spans="6:12" hidden="1">
      <c r="F633" s="1575"/>
      <c r="J633" s="1572"/>
      <c r="K633" s="1572"/>
      <c r="L633" s="1576"/>
    </row>
    <row r="634" spans="6:12" hidden="1">
      <c r="F634" s="1575"/>
      <c r="J634" s="1572"/>
      <c r="K634" s="1572"/>
      <c r="L634" s="1576"/>
    </row>
    <row r="635" spans="6:12" hidden="1">
      <c r="F635" s="1575"/>
      <c r="J635" s="1572"/>
      <c r="K635" s="1572"/>
      <c r="L635" s="1576"/>
    </row>
    <row r="636" spans="6:12" hidden="1">
      <c r="F636" s="1575"/>
      <c r="J636" s="1572"/>
      <c r="K636" s="1572"/>
      <c r="L636" s="1576"/>
    </row>
    <row r="637" spans="6:12" hidden="1">
      <c r="F637" s="1575"/>
      <c r="J637" s="1572"/>
      <c r="K637" s="1572"/>
      <c r="L637" s="1576"/>
    </row>
    <row r="638" spans="6:12" hidden="1">
      <c r="F638" s="1575"/>
      <c r="J638" s="1572"/>
      <c r="K638" s="1572"/>
      <c r="L638" s="1576"/>
    </row>
    <row r="639" spans="6:12" hidden="1">
      <c r="F639" s="1575"/>
      <c r="J639" s="1572"/>
      <c r="K639" s="1572"/>
      <c r="L639" s="1576"/>
    </row>
    <row r="640" spans="6:12" hidden="1">
      <c r="F640" s="1575"/>
      <c r="J640" s="1572"/>
      <c r="K640" s="1572"/>
      <c r="L640" s="1576"/>
    </row>
    <row r="641" spans="6:12" hidden="1">
      <c r="F641" s="1575"/>
      <c r="J641" s="1572"/>
      <c r="K641" s="1572"/>
      <c r="L641" s="1576"/>
    </row>
    <row r="642" spans="6:12" hidden="1">
      <c r="F642" s="1575"/>
      <c r="J642" s="1572"/>
      <c r="K642" s="1572"/>
      <c r="L642" s="1576"/>
    </row>
    <row r="643" spans="6:12" hidden="1">
      <c r="F643" s="1575"/>
      <c r="J643" s="1572"/>
      <c r="K643" s="1572"/>
      <c r="L643" s="1576"/>
    </row>
    <row r="644" spans="6:12" hidden="1">
      <c r="F644" s="1575"/>
      <c r="J644" s="1572"/>
      <c r="K644" s="1572"/>
      <c r="L644" s="1576"/>
    </row>
    <row r="645" spans="6:12" hidden="1">
      <c r="F645" s="1575"/>
      <c r="J645" s="1572"/>
      <c r="K645" s="1572"/>
      <c r="L645" s="1576"/>
    </row>
    <row r="646" spans="6:12" hidden="1">
      <c r="F646" s="1575"/>
      <c r="J646" s="1572"/>
      <c r="K646" s="1572"/>
      <c r="L646" s="1576"/>
    </row>
    <row r="647" spans="6:12" hidden="1">
      <c r="F647" s="1575"/>
      <c r="J647" s="1572"/>
      <c r="K647" s="1572"/>
      <c r="L647" s="1576"/>
    </row>
    <row r="648" spans="6:12" hidden="1">
      <c r="F648" s="1575"/>
      <c r="J648" s="1572"/>
      <c r="K648" s="1572"/>
      <c r="L648" s="1576"/>
    </row>
    <row r="649" spans="6:12" hidden="1">
      <c r="F649" s="1575"/>
      <c r="J649" s="1572"/>
      <c r="K649" s="1572"/>
      <c r="L649" s="1576"/>
    </row>
    <row r="650" spans="6:12" hidden="1">
      <c r="F650" s="1575"/>
      <c r="J650" s="1572"/>
      <c r="K650" s="1572"/>
      <c r="L650" s="1576"/>
    </row>
    <row r="651" spans="6:12" hidden="1">
      <c r="F651" s="1575"/>
      <c r="J651" s="1572"/>
      <c r="K651" s="1572"/>
      <c r="L651" s="1576"/>
    </row>
    <row r="652" spans="6:12" hidden="1">
      <c r="F652" s="1575"/>
      <c r="J652" s="1572"/>
      <c r="K652" s="1572"/>
      <c r="L652" s="1576"/>
    </row>
    <row r="653" spans="6:12" hidden="1">
      <c r="F653" s="1575"/>
      <c r="J653" s="1572"/>
      <c r="K653" s="1572"/>
      <c r="L653" s="1576"/>
    </row>
    <row r="654" spans="6:12" hidden="1">
      <c r="F654" s="1575"/>
      <c r="J654" s="1572"/>
      <c r="K654" s="1572"/>
      <c r="L654" s="1576"/>
    </row>
    <row r="655" spans="6:12" hidden="1">
      <c r="F655" s="1575"/>
      <c r="J655" s="1572"/>
      <c r="K655" s="1572"/>
      <c r="L655" s="1576"/>
    </row>
    <row r="656" spans="6:12" hidden="1">
      <c r="F656" s="1575"/>
      <c r="J656" s="1572"/>
      <c r="K656" s="1572"/>
      <c r="L656" s="1576"/>
    </row>
    <row r="657" spans="6:12" hidden="1">
      <c r="F657" s="1575"/>
      <c r="J657" s="1572"/>
      <c r="K657" s="1572"/>
      <c r="L657" s="1576"/>
    </row>
    <row r="658" spans="6:12" hidden="1">
      <c r="F658" s="1575"/>
      <c r="J658" s="1572"/>
      <c r="K658" s="1572"/>
      <c r="L658" s="1576"/>
    </row>
    <row r="659" spans="6:12" hidden="1">
      <c r="F659" s="1575"/>
      <c r="J659" s="1572"/>
      <c r="K659" s="1572"/>
      <c r="L659" s="1576"/>
    </row>
    <row r="660" spans="6:12" hidden="1">
      <c r="F660" s="1575"/>
      <c r="J660" s="1572"/>
      <c r="K660" s="1572"/>
      <c r="L660" s="1576"/>
    </row>
    <row r="661" spans="6:12" hidden="1">
      <c r="F661" s="1575"/>
      <c r="J661" s="1572"/>
      <c r="K661" s="1572"/>
      <c r="L661" s="1576"/>
    </row>
    <row r="662" spans="6:12" hidden="1">
      <c r="F662" s="1575"/>
      <c r="J662" s="1572"/>
      <c r="K662" s="1572"/>
      <c r="L662" s="1576"/>
    </row>
    <row r="663" spans="6:12" hidden="1">
      <c r="F663" s="1575"/>
      <c r="J663" s="1572"/>
      <c r="K663" s="1572"/>
      <c r="L663" s="1576"/>
    </row>
    <row r="664" spans="6:12" hidden="1">
      <c r="F664" s="1575"/>
      <c r="J664" s="1572"/>
      <c r="K664" s="1572"/>
      <c r="L664" s="1576"/>
    </row>
    <row r="665" spans="6:12" hidden="1">
      <c r="F665" s="1575"/>
      <c r="J665" s="1572"/>
      <c r="K665" s="1572"/>
      <c r="L665" s="1576"/>
    </row>
    <row r="666" spans="6:12" hidden="1">
      <c r="F666" s="1575"/>
      <c r="J666" s="1572"/>
      <c r="K666" s="1572"/>
      <c r="L666" s="1576"/>
    </row>
    <row r="667" spans="6:12" hidden="1">
      <c r="F667" s="1575"/>
      <c r="J667" s="1572"/>
      <c r="K667" s="1572"/>
      <c r="L667" s="1576"/>
    </row>
    <row r="668" spans="6:12" hidden="1">
      <c r="F668" s="1575"/>
      <c r="J668" s="1572"/>
      <c r="K668" s="1572"/>
      <c r="L668" s="1576"/>
    </row>
    <row r="669" spans="6:12" hidden="1">
      <c r="F669" s="1575"/>
      <c r="J669" s="1572"/>
      <c r="K669" s="1572"/>
      <c r="L669" s="1576"/>
    </row>
    <row r="670" spans="6:12" hidden="1">
      <c r="F670" s="1575"/>
      <c r="J670" s="1572"/>
      <c r="K670" s="1572"/>
      <c r="L670" s="1576"/>
    </row>
    <row r="671" spans="6:12" hidden="1">
      <c r="F671" s="1575"/>
      <c r="J671" s="1572"/>
      <c r="K671" s="1572"/>
      <c r="L671" s="1576"/>
    </row>
    <row r="672" spans="6:12" hidden="1">
      <c r="F672" s="1575"/>
      <c r="J672" s="1572"/>
      <c r="K672" s="1572"/>
      <c r="L672" s="1576"/>
    </row>
    <row r="673" spans="6:12" hidden="1">
      <c r="F673" s="1575"/>
      <c r="J673" s="1572"/>
      <c r="K673" s="1572"/>
      <c r="L673" s="1576"/>
    </row>
    <row r="674" spans="6:12" hidden="1">
      <c r="F674" s="1575"/>
      <c r="J674" s="1572"/>
      <c r="K674" s="1572"/>
      <c r="L674" s="1576"/>
    </row>
    <row r="675" spans="6:12" hidden="1">
      <c r="F675" s="1575"/>
      <c r="J675" s="1572"/>
      <c r="K675" s="1572"/>
      <c r="L675" s="1576"/>
    </row>
    <row r="676" spans="6:12" hidden="1">
      <c r="F676" s="1575"/>
      <c r="J676" s="1572"/>
      <c r="K676" s="1572"/>
      <c r="L676" s="1576"/>
    </row>
    <row r="677" spans="6:12" hidden="1">
      <c r="F677" s="1575"/>
      <c r="J677" s="1572"/>
      <c r="K677" s="1572"/>
      <c r="L677" s="1576"/>
    </row>
    <row r="678" spans="6:12" hidden="1">
      <c r="F678" s="1575"/>
      <c r="J678" s="1572"/>
      <c r="K678" s="1572"/>
      <c r="L678" s="1576"/>
    </row>
    <row r="679" spans="6:12" hidden="1">
      <c r="F679" s="1575"/>
      <c r="J679" s="1572"/>
      <c r="K679" s="1572"/>
      <c r="L679" s="1576"/>
    </row>
    <row r="680" spans="6:12" hidden="1">
      <c r="F680" s="1575"/>
      <c r="J680" s="1572"/>
      <c r="K680" s="1572"/>
      <c r="L680" s="1576"/>
    </row>
    <row r="681" spans="6:12" hidden="1">
      <c r="F681" s="1575"/>
      <c r="J681" s="1572"/>
      <c r="K681" s="1572"/>
      <c r="L681" s="1576"/>
    </row>
    <row r="682" spans="6:12" hidden="1">
      <c r="F682" s="1575"/>
      <c r="J682" s="1572"/>
      <c r="K682" s="1572"/>
      <c r="L682" s="1576"/>
    </row>
    <row r="683" spans="6:12" hidden="1">
      <c r="F683" s="1575"/>
      <c r="J683" s="1572"/>
      <c r="K683" s="1572"/>
      <c r="L683" s="1576"/>
    </row>
    <row r="684" spans="6:12" hidden="1">
      <c r="F684" s="1575"/>
      <c r="J684" s="1572"/>
      <c r="K684" s="1572"/>
      <c r="L684" s="1576"/>
    </row>
    <row r="685" spans="6:12" hidden="1">
      <c r="F685" s="1575"/>
      <c r="J685" s="1572"/>
      <c r="K685" s="1572"/>
      <c r="L685" s="1576"/>
    </row>
    <row r="686" spans="6:12" hidden="1">
      <c r="F686" s="1575"/>
      <c r="J686" s="1572"/>
      <c r="K686" s="1572"/>
      <c r="L686" s="1576"/>
    </row>
    <row r="687" spans="6:12" hidden="1">
      <c r="F687" s="1575"/>
      <c r="J687" s="1572"/>
      <c r="K687" s="1572"/>
      <c r="L687" s="1576"/>
    </row>
    <row r="688" spans="6:12" hidden="1">
      <c r="F688" s="1575"/>
      <c r="J688" s="1572"/>
      <c r="K688" s="1572"/>
      <c r="L688" s="1576"/>
    </row>
    <row r="689" spans="6:12" hidden="1">
      <c r="F689" s="1575"/>
      <c r="J689" s="1572"/>
      <c r="K689" s="1572"/>
      <c r="L689" s="1576"/>
    </row>
    <row r="690" spans="6:12" hidden="1">
      <c r="F690" s="1575"/>
      <c r="J690" s="1572"/>
      <c r="K690" s="1572"/>
      <c r="L690" s="1576"/>
    </row>
    <row r="691" spans="6:12" hidden="1">
      <c r="F691" s="1575"/>
      <c r="J691" s="1572"/>
      <c r="K691" s="1572"/>
      <c r="L691" s="1576"/>
    </row>
    <row r="692" spans="6:12" hidden="1">
      <c r="F692" s="1575"/>
      <c r="J692" s="1572"/>
      <c r="K692" s="1572"/>
      <c r="L692" s="1576"/>
    </row>
    <row r="693" spans="6:12" hidden="1">
      <c r="F693" s="1575"/>
      <c r="J693" s="1572"/>
      <c r="K693" s="1572"/>
      <c r="L693" s="1576"/>
    </row>
    <row r="694" spans="6:12" hidden="1">
      <c r="F694" s="1575"/>
      <c r="J694" s="1572"/>
      <c r="K694" s="1572"/>
      <c r="L694" s="1576"/>
    </row>
    <row r="695" spans="6:12" hidden="1">
      <c r="F695" s="1575"/>
      <c r="J695" s="1572"/>
      <c r="K695" s="1572"/>
      <c r="L695" s="1576"/>
    </row>
    <row r="696" spans="6:12" hidden="1">
      <c r="F696" s="1575"/>
      <c r="J696" s="1572"/>
      <c r="K696" s="1572"/>
      <c r="L696" s="1576"/>
    </row>
    <row r="697" spans="6:12" hidden="1">
      <c r="F697" s="1575"/>
      <c r="J697" s="1572"/>
      <c r="K697" s="1572"/>
      <c r="L697" s="1576"/>
    </row>
    <row r="698" spans="6:12" hidden="1">
      <c r="F698" s="1575"/>
      <c r="J698" s="1572"/>
      <c r="K698" s="1572"/>
      <c r="L698" s="1576"/>
    </row>
    <row r="699" spans="6:12" hidden="1">
      <c r="F699" s="1575"/>
      <c r="J699" s="1572"/>
      <c r="K699" s="1572"/>
      <c r="L699" s="1576"/>
    </row>
    <row r="700" spans="6:12" hidden="1">
      <c r="F700" s="1575"/>
      <c r="J700" s="1572"/>
      <c r="K700" s="1572"/>
    </row>
    <row r="701" spans="6:12" hidden="1">
      <c r="F701" s="1575"/>
    </row>
    <row r="702" spans="6:12" hidden="1">
      <c r="F702" s="1575"/>
    </row>
    <row r="703" spans="6:12" hidden="1">
      <c r="F703" s="1575"/>
    </row>
    <row r="704" spans="6:12" hidden="1">
      <c r="F704" s="1575"/>
    </row>
    <row r="705" spans="6:6" hidden="1">
      <c r="F705" s="1575"/>
    </row>
    <row r="706" spans="6:6" hidden="1">
      <c r="F706" s="1575"/>
    </row>
    <row r="707" spans="6:6" hidden="1">
      <c r="F707" s="1575"/>
    </row>
    <row r="708" spans="6:6" hidden="1">
      <c r="F708" s="1575"/>
    </row>
    <row r="709" spans="6:6" hidden="1">
      <c r="F709" s="1575"/>
    </row>
    <row r="710" spans="6:6" hidden="1">
      <c r="F710" s="1575"/>
    </row>
    <row r="711" spans="6:6" hidden="1">
      <c r="F711" s="1575"/>
    </row>
    <row r="712" spans="6:6" hidden="1">
      <c r="F712" s="1575"/>
    </row>
    <row r="713" spans="6:6" hidden="1">
      <c r="F713" s="1575"/>
    </row>
    <row r="714" spans="6:6" hidden="1">
      <c r="F714" s="1575"/>
    </row>
    <row r="715" spans="6:6" hidden="1">
      <c r="F715" s="1575"/>
    </row>
    <row r="716" spans="6:6" hidden="1">
      <c r="F716" s="1575"/>
    </row>
    <row r="717" spans="6:6" hidden="1">
      <c r="F717" s="1575"/>
    </row>
    <row r="718" spans="6:6" hidden="1">
      <c r="F718" s="1575"/>
    </row>
    <row r="719" spans="6:6" hidden="1">
      <c r="F719" s="1575"/>
    </row>
    <row r="720" spans="6:6" hidden="1">
      <c r="F720" s="1575"/>
    </row>
    <row r="721" spans="6:6" hidden="1">
      <c r="F721" s="1575"/>
    </row>
    <row r="722" spans="6:6" hidden="1">
      <c r="F722" s="1575"/>
    </row>
    <row r="723" spans="6:6" hidden="1">
      <c r="F723" s="1575"/>
    </row>
    <row r="724" spans="6:6" hidden="1">
      <c r="F724" s="1575"/>
    </row>
    <row r="725" spans="6:6" hidden="1">
      <c r="F725" s="1575"/>
    </row>
    <row r="726" spans="6:6" hidden="1">
      <c r="F726" s="1575"/>
    </row>
    <row r="727" spans="6:6" hidden="1">
      <c r="F727" s="1575"/>
    </row>
    <row r="728" spans="6:6" hidden="1">
      <c r="F728" s="1575"/>
    </row>
    <row r="729" spans="6:6" hidden="1">
      <c r="F729" s="1575"/>
    </row>
    <row r="730" spans="6:6" hidden="1">
      <c r="F730" s="1575"/>
    </row>
    <row r="731" spans="6:6" hidden="1">
      <c r="F731" s="1575"/>
    </row>
    <row r="732" spans="6:6" hidden="1">
      <c r="F732" s="1575"/>
    </row>
    <row r="733" spans="6:6" hidden="1">
      <c r="F733" s="1575"/>
    </row>
    <row r="734" spans="6:6" hidden="1">
      <c r="F734" s="1575"/>
    </row>
    <row r="735" spans="6:6" hidden="1">
      <c r="F735" s="1575"/>
    </row>
    <row r="736" spans="6:6" hidden="1">
      <c r="F736" s="1575"/>
    </row>
    <row r="737" spans="6:6" hidden="1">
      <c r="F737" s="1575"/>
    </row>
    <row r="738" spans="6:6" hidden="1">
      <c r="F738" s="1575"/>
    </row>
    <row r="739" spans="6:6" hidden="1">
      <c r="F739" s="1575"/>
    </row>
    <row r="740" spans="6:6" hidden="1">
      <c r="F740" s="1575"/>
    </row>
    <row r="741" spans="6:6" hidden="1">
      <c r="F741" s="1575"/>
    </row>
    <row r="742" spans="6:6" hidden="1">
      <c r="F742" s="1575"/>
    </row>
    <row r="743" spans="6:6" hidden="1">
      <c r="F743" s="1575"/>
    </row>
    <row r="744" spans="6:6" hidden="1">
      <c r="F744" s="1575"/>
    </row>
    <row r="745" spans="6:6" hidden="1">
      <c r="F745" s="1575"/>
    </row>
    <row r="746" spans="6:6" hidden="1">
      <c r="F746" s="1575"/>
    </row>
    <row r="747" spans="6:6" hidden="1">
      <c r="F747" s="1575"/>
    </row>
    <row r="748" spans="6:6" hidden="1">
      <c r="F748" s="1575"/>
    </row>
    <row r="749" spans="6:6" hidden="1">
      <c r="F749" s="1575"/>
    </row>
    <row r="750" spans="6:6" hidden="1">
      <c r="F750" s="1575"/>
    </row>
    <row r="751" spans="6:6" hidden="1">
      <c r="F751" s="1575"/>
    </row>
    <row r="752" spans="6:6" hidden="1">
      <c r="F752" s="1575"/>
    </row>
    <row r="753" spans="6:6" hidden="1">
      <c r="F753" s="1575"/>
    </row>
    <row r="754" spans="6:6" hidden="1">
      <c r="F754" s="1575"/>
    </row>
    <row r="755" spans="6:6" hidden="1">
      <c r="F755" s="1575"/>
    </row>
    <row r="756" spans="6:6" hidden="1">
      <c r="F756" s="1575"/>
    </row>
    <row r="757" spans="6:6" hidden="1">
      <c r="F757" s="1575"/>
    </row>
    <row r="758" spans="6:6" hidden="1">
      <c r="F758" s="1575"/>
    </row>
    <row r="759" spans="6:6" hidden="1">
      <c r="F759" s="1575"/>
    </row>
    <row r="760" spans="6:6" hidden="1">
      <c r="F760" s="1575"/>
    </row>
    <row r="761" spans="6:6" hidden="1">
      <c r="F761" s="1575"/>
    </row>
    <row r="762" spans="6:6" hidden="1">
      <c r="F762" s="1575"/>
    </row>
    <row r="763" spans="6:6" hidden="1">
      <c r="F763" s="1575"/>
    </row>
    <row r="764" spans="6:6" hidden="1">
      <c r="F764" s="1575"/>
    </row>
    <row r="765" spans="6:6" hidden="1">
      <c r="F765" s="1575"/>
    </row>
    <row r="766" spans="6:6" hidden="1">
      <c r="F766" s="1575"/>
    </row>
    <row r="767" spans="6:6" hidden="1">
      <c r="F767" s="1575"/>
    </row>
    <row r="768" spans="6:6" hidden="1">
      <c r="F768" s="1575"/>
    </row>
    <row r="769" spans="6:6" hidden="1">
      <c r="F769" s="1575"/>
    </row>
    <row r="770" spans="6:6" hidden="1">
      <c r="F770" s="1575"/>
    </row>
    <row r="771" spans="6:6" hidden="1">
      <c r="F771" s="1575"/>
    </row>
    <row r="772" spans="6:6" hidden="1">
      <c r="F772" s="1575"/>
    </row>
    <row r="773" spans="6:6" hidden="1">
      <c r="F773" s="1575"/>
    </row>
    <row r="774" spans="6:6" hidden="1">
      <c r="F774" s="1575"/>
    </row>
    <row r="775" spans="6:6" hidden="1">
      <c r="F775" s="1575"/>
    </row>
    <row r="776" spans="6:6" hidden="1">
      <c r="F776" s="1575"/>
    </row>
    <row r="777" spans="6:6" hidden="1">
      <c r="F777" s="1575"/>
    </row>
    <row r="778" spans="6:6" hidden="1">
      <c r="F778" s="1575"/>
    </row>
    <row r="779" spans="6:6" hidden="1">
      <c r="F779" s="1575"/>
    </row>
    <row r="780" spans="6:6" hidden="1">
      <c r="F780" s="1575"/>
    </row>
    <row r="781" spans="6:6" hidden="1">
      <c r="F781" s="1575"/>
    </row>
    <row r="782" spans="6:6" hidden="1">
      <c r="F782" s="1575"/>
    </row>
    <row r="783" spans="6:6" hidden="1">
      <c r="F783" s="1575"/>
    </row>
    <row r="784" spans="6:6" hidden="1">
      <c r="F784" s="1575"/>
    </row>
    <row r="785" spans="6:6" hidden="1">
      <c r="F785" s="1575"/>
    </row>
    <row r="786" spans="6:6" hidden="1">
      <c r="F786" s="1575"/>
    </row>
    <row r="787" spans="6:6" hidden="1">
      <c r="F787" s="1575"/>
    </row>
    <row r="788" spans="6:6" hidden="1">
      <c r="F788" s="1575"/>
    </row>
    <row r="789" spans="6:6" hidden="1">
      <c r="F789" s="1575"/>
    </row>
    <row r="790" spans="6:6" hidden="1">
      <c r="F790" s="1575"/>
    </row>
    <row r="791" spans="6:6" hidden="1">
      <c r="F791" s="1575"/>
    </row>
    <row r="792" spans="6:6" hidden="1">
      <c r="F792" s="1575"/>
    </row>
    <row r="793" spans="6:6" hidden="1">
      <c r="F793" s="1575"/>
    </row>
    <row r="794" spans="6:6" hidden="1">
      <c r="F794" s="1575"/>
    </row>
    <row r="795" spans="6:6" hidden="1">
      <c r="F795" s="1575"/>
    </row>
    <row r="796" spans="6:6" hidden="1">
      <c r="F796" s="1575"/>
    </row>
    <row r="797" spans="6:6" hidden="1">
      <c r="F797" s="1575"/>
    </row>
    <row r="798" spans="6:6" hidden="1">
      <c r="F798" s="1575"/>
    </row>
    <row r="799" spans="6:6" hidden="1">
      <c r="F799" s="1575"/>
    </row>
    <row r="800" spans="6:6" hidden="1">
      <c r="F800" s="1575"/>
    </row>
    <row r="801" spans="6:6" hidden="1">
      <c r="F801" s="1575"/>
    </row>
    <row r="802" spans="6:6" hidden="1">
      <c r="F802" s="1575"/>
    </row>
    <row r="803" spans="6:6" hidden="1">
      <c r="F803" s="1575"/>
    </row>
    <row r="804" spans="6:6" hidden="1">
      <c r="F804" s="1575"/>
    </row>
    <row r="805" spans="6:6" hidden="1">
      <c r="F805" s="1575"/>
    </row>
    <row r="806" spans="6:6" hidden="1">
      <c r="F806" s="1575"/>
    </row>
    <row r="807" spans="6:6" hidden="1">
      <c r="F807" s="1575"/>
    </row>
    <row r="808" spans="6:6" hidden="1">
      <c r="F808" s="1575"/>
    </row>
    <row r="809" spans="6:6" hidden="1">
      <c r="F809" s="1575"/>
    </row>
    <row r="810" spans="6:6" hidden="1">
      <c r="F810" s="1575"/>
    </row>
    <row r="811" spans="6:6" hidden="1">
      <c r="F811" s="1575"/>
    </row>
    <row r="812" spans="6:6" hidden="1">
      <c r="F812" s="1575"/>
    </row>
    <row r="813" spans="6:6" hidden="1">
      <c r="F813" s="1575"/>
    </row>
    <row r="814" spans="6:6" hidden="1">
      <c r="F814" s="1575"/>
    </row>
    <row r="815" spans="6:6" hidden="1">
      <c r="F815" s="1575"/>
    </row>
    <row r="816" spans="6:6" hidden="1">
      <c r="F816" s="1575"/>
    </row>
    <row r="817" spans="6:6" hidden="1">
      <c r="F817" s="1575"/>
    </row>
    <row r="818" spans="6:6" hidden="1">
      <c r="F818" s="1575"/>
    </row>
    <row r="819" spans="6:6" hidden="1">
      <c r="F819" s="1575"/>
    </row>
    <row r="820" spans="6:6" hidden="1">
      <c r="F820" s="1575"/>
    </row>
    <row r="821" spans="6:6" hidden="1">
      <c r="F821" s="1575"/>
    </row>
    <row r="822" spans="6:6" hidden="1">
      <c r="F822" s="1575"/>
    </row>
    <row r="823" spans="6:6" hidden="1">
      <c r="F823" s="1575"/>
    </row>
    <row r="824" spans="6:6" hidden="1">
      <c r="F824" s="1575"/>
    </row>
    <row r="825" spans="6:6" hidden="1">
      <c r="F825" s="1575"/>
    </row>
    <row r="826" spans="6:6" hidden="1">
      <c r="F826" s="1575"/>
    </row>
    <row r="827" spans="6:6" hidden="1">
      <c r="F827" s="1575"/>
    </row>
    <row r="828" spans="6:6" hidden="1">
      <c r="F828" s="1575"/>
    </row>
    <row r="829" spans="6:6" hidden="1">
      <c r="F829" s="1575"/>
    </row>
    <row r="830" spans="6:6" hidden="1">
      <c r="F830" s="1575"/>
    </row>
    <row r="831" spans="6:6" hidden="1">
      <c r="F831" s="1575"/>
    </row>
    <row r="832" spans="6:6" hidden="1">
      <c r="F832" s="1575"/>
    </row>
    <row r="833" spans="6:6" hidden="1">
      <c r="F833" s="1575"/>
    </row>
    <row r="834" spans="6:6" hidden="1">
      <c r="F834" s="1575"/>
    </row>
    <row r="835" spans="6:6" hidden="1">
      <c r="F835" s="1575"/>
    </row>
    <row r="836" spans="6:6" hidden="1">
      <c r="F836" s="1575"/>
    </row>
    <row r="837" spans="6:6" hidden="1">
      <c r="F837" s="1575"/>
    </row>
    <row r="838" spans="6:6" hidden="1">
      <c r="F838" s="1575"/>
    </row>
    <row r="839" spans="6:6" hidden="1">
      <c r="F839" s="1575"/>
    </row>
    <row r="840" spans="6:6" hidden="1">
      <c r="F840" s="1575"/>
    </row>
    <row r="841" spans="6:6" hidden="1">
      <c r="F841" s="1575"/>
    </row>
    <row r="842" spans="6:6" hidden="1">
      <c r="F842" s="1575"/>
    </row>
    <row r="843" spans="6:6" hidden="1">
      <c r="F843" s="1575"/>
    </row>
    <row r="844" spans="6:6" hidden="1">
      <c r="F844" s="1575"/>
    </row>
    <row r="845" spans="6:6" hidden="1">
      <c r="F845" s="1575"/>
    </row>
    <row r="846" spans="6:6" hidden="1">
      <c r="F846" s="1575"/>
    </row>
    <row r="847" spans="6:6" hidden="1">
      <c r="F847" s="1575"/>
    </row>
    <row r="848" spans="6:6" hidden="1">
      <c r="F848" s="1575"/>
    </row>
    <row r="849" spans="6:6" hidden="1">
      <c r="F849" s="1575"/>
    </row>
    <row r="850" spans="6:6" hidden="1">
      <c r="F850" s="1575"/>
    </row>
    <row r="851" spans="6:6" hidden="1">
      <c r="F851" s="1575"/>
    </row>
    <row r="852" spans="6:6" hidden="1">
      <c r="F852" s="1575"/>
    </row>
    <row r="853" spans="6:6" hidden="1">
      <c r="F853" s="1575"/>
    </row>
    <row r="854" spans="6:6" hidden="1">
      <c r="F854" s="1575"/>
    </row>
    <row r="855" spans="6:6" hidden="1">
      <c r="F855" s="1575"/>
    </row>
    <row r="856" spans="6:6" hidden="1">
      <c r="F856" s="1575"/>
    </row>
    <row r="857" spans="6:6" hidden="1">
      <c r="F857" s="1575"/>
    </row>
    <row r="858" spans="6:6" hidden="1">
      <c r="F858" s="1575"/>
    </row>
    <row r="859" spans="6:6" hidden="1">
      <c r="F859" s="1575"/>
    </row>
    <row r="860" spans="6:6" hidden="1">
      <c r="F860" s="1575"/>
    </row>
    <row r="861" spans="6:6" hidden="1">
      <c r="F861" s="1575"/>
    </row>
    <row r="862" spans="6:6" hidden="1">
      <c r="F862" s="1575"/>
    </row>
    <row r="863" spans="6:6" hidden="1">
      <c r="F863" s="1575"/>
    </row>
    <row r="864" spans="6:6" hidden="1">
      <c r="F864" s="1575"/>
    </row>
    <row r="865" spans="6:6" hidden="1">
      <c r="F865" s="1575"/>
    </row>
    <row r="866" spans="6:6" hidden="1">
      <c r="F866" s="1575"/>
    </row>
    <row r="867" spans="6:6" hidden="1">
      <c r="F867" s="1575"/>
    </row>
    <row r="868" spans="6:6" hidden="1">
      <c r="F868" s="1575"/>
    </row>
    <row r="869" spans="6:6" hidden="1">
      <c r="F869" s="1575"/>
    </row>
    <row r="870" spans="6:6" hidden="1">
      <c r="F870" s="1575"/>
    </row>
    <row r="871" spans="6:6" hidden="1">
      <c r="F871" s="1575"/>
    </row>
    <row r="872" spans="6:6" hidden="1">
      <c r="F872" s="1575"/>
    </row>
    <row r="873" spans="6:6" hidden="1">
      <c r="F873" s="1575"/>
    </row>
    <row r="874" spans="6:6" hidden="1">
      <c r="F874" s="1575"/>
    </row>
    <row r="875" spans="6:6" hidden="1">
      <c r="F875" s="1575"/>
    </row>
    <row r="876" spans="6:6" hidden="1">
      <c r="F876" s="1575"/>
    </row>
    <row r="877" spans="6:6" hidden="1">
      <c r="F877" s="1575"/>
    </row>
    <row r="878" spans="6:6" hidden="1">
      <c r="F878" s="1575"/>
    </row>
    <row r="879" spans="6:6" hidden="1">
      <c r="F879" s="1575"/>
    </row>
    <row r="880" spans="6:6" hidden="1">
      <c r="F880" s="1575"/>
    </row>
    <row r="881" spans="6:6" hidden="1">
      <c r="F881" s="1575"/>
    </row>
    <row r="882" spans="6:6" hidden="1">
      <c r="F882" s="1575"/>
    </row>
    <row r="883" spans="6:6" hidden="1">
      <c r="F883" s="1575"/>
    </row>
    <row r="884" spans="6:6" hidden="1">
      <c r="F884" s="1575"/>
    </row>
    <row r="885" spans="6:6" hidden="1">
      <c r="F885" s="1575"/>
    </row>
    <row r="886" spans="6:6" hidden="1">
      <c r="F886" s="1575"/>
    </row>
    <row r="887" spans="6:6" hidden="1">
      <c r="F887" s="1575"/>
    </row>
    <row r="888" spans="6:6" hidden="1">
      <c r="F888" s="1575"/>
    </row>
    <row r="889" spans="6:6" hidden="1">
      <c r="F889" s="1575"/>
    </row>
    <row r="890" spans="6:6" hidden="1">
      <c r="F890" s="1575"/>
    </row>
    <row r="891" spans="6:6" hidden="1">
      <c r="F891" s="1575"/>
    </row>
    <row r="892" spans="6:6" hidden="1">
      <c r="F892" s="1575"/>
    </row>
    <row r="893" spans="6:6" hidden="1">
      <c r="F893" s="1575"/>
    </row>
    <row r="894" spans="6:6" hidden="1">
      <c r="F894" s="1575"/>
    </row>
    <row r="895" spans="6:6" hidden="1">
      <c r="F895" s="1575"/>
    </row>
    <row r="896" spans="6:6" hidden="1">
      <c r="F896" s="1575"/>
    </row>
    <row r="897" spans="6:6" hidden="1">
      <c r="F897" s="1575"/>
    </row>
    <row r="898" spans="6:6" hidden="1">
      <c r="F898" s="1575"/>
    </row>
    <row r="899" spans="6:6" hidden="1">
      <c r="F899" s="1575"/>
    </row>
    <row r="900" spans="6:6" hidden="1">
      <c r="F900" s="1575"/>
    </row>
    <row r="901" spans="6:6" hidden="1">
      <c r="F901" s="1575"/>
    </row>
    <row r="902" spans="6:6" hidden="1">
      <c r="F902" s="1575"/>
    </row>
    <row r="903" spans="6:6" hidden="1">
      <c r="F903" s="1575"/>
    </row>
    <row r="904" spans="6:6" hidden="1">
      <c r="F904" s="1575"/>
    </row>
    <row r="905" spans="6:6" hidden="1">
      <c r="F905" s="1575"/>
    </row>
    <row r="906" spans="6:6" hidden="1">
      <c r="F906" s="1575"/>
    </row>
    <row r="907" spans="6:6" hidden="1">
      <c r="F907" s="1575"/>
    </row>
    <row r="908" spans="6:6" hidden="1">
      <c r="F908" s="1575"/>
    </row>
    <row r="909" spans="6:6" hidden="1">
      <c r="F909" s="1575"/>
    </row>
    <row r="910" spans="6:6" hidden="1">
      <c r="F910" s="1575"/>
    </row>
    <row r="911" spans="6:6" hidden="1">
      <c r="F911" s="1575"/>
    </row>
    <row r="912" spans="6:6" hidden="1">
      <c r="F912" s="1575"/>
    </row>
    <row r="913" spans="6:6" hidden="1">
      <c r="F913" s="1575"/>
    </row>
    <row r="914" spans="6:6" hidden="1">
      <c r="F914" s="1575"/>
    </row>
    <row r="915" spans="6:6" hidden="1">
      <c r="F915" s="1575"/>
    </row>
    <row r="916" spans="6:6" hidden="1">
      <c r="F916" s="1575"/>
    </row>
    <row r="953" spans="22:39" hidden="1">
      <c r="W953" s="1822"/>
      <c r="X953" s="1822"/>
      <c r="Y953" s="1822"/>
      <c r="Z953" s="1822"/>
      <c r="AA953" s="1822"/>
      <c r="AB953" s="1822"/>
    </row>
    <row r="954" spans="22:39" hidden="1">
      <c r="W954" s="1822"/>
      <c r="X954" s="1822"/>
      <c r="Y954" s="1822"/>
      <c r="Z954" s="1822"/>
      <c r="AA954" s="1822"/>
      <c r="AB954" s="1822"/>
    </row>
    <row r="955" spans="22:39" hidden="1">
      <c r="W955" s="1823"/>
      <c r="X955" s="1823"/>
      <c r="Y955" s="1823"/>
      <c r="Z955" s="1823"/>
      <c r="AA955" s="1823"/>
      <c r="AB955" s="1823"/>
    </row>
    <row r="956" spans="22:39" ht="27.75" hidden="1">
      <c r="V956" s="1824" t="s">
        <v>2129</v>
      </c>
      <c r="W956" s="1581" t="s">
        <v>2129</v>
      </c>
      <c r="X956" s="1582"/>
      <c r="Y956" s="1582"/>
      <c r="Z956" s="1582"/>
      <c r="AA956" s="1582"/>
      <c r="AB956" s="1583"/>
      <c r="AC956" s="1816" t="s">
        <v>2129</v>
      </c>
      <c r="AD956" s="1817"/>
      <c r="AE956" s="1817"/>
      <c r="AF956" s="1817"/>
      <c r="AG956" s="1817"/>
      <c r="AH956" s="1817"/>
      <c r="AI956" s="1817"/>
      <c r="AJ956" s="1817"/>
      <c r="AK956" s="1817"/>
      <c r="AL956" s="1817"/>
      <c r="AM956" s="1818"/>
    </row>
    <row r="957" spans="22:39" ht="27.75" hidden="1">
      <c r="V957" s="1825"/>
      <c r="W957" s="1584"/>
      <c r="X957" s="1585"/>
      <c r="Y957" s="1585"/>
      <c r="Z957" s="1585"/>
      <c r="AA957" s="1585"/>
      <c r="AB957" s="1586"/>
      <c r="AC957" s="1819"/>
      <c r="AD957" s="1820"/>
      <c r="AE957" s="1820"/>
      <c r="AF957" s="1820"/>
      <c r="AG957" s="1820"/>
      <c r="AH957" s="1820"/>
      <c r="AI957" s="1820"/>
      <c r="AJ957" s="1820"/>
      <c r="AK957" s="1820"/>
      <c r="AL957" s="1820"/>
      <c r="AM957" s="1821"/>
    </row>
    <row r="958" spans="22:39" ht="27.75" hidden="1">
      <c r="V958" s="1587" t="s">
        <v>1768</v>
      </c>
      <c r="W958" s="1587" t="s">
        <v>1768</v>
      </c>
      <c r="X958" s="1588"/>
      <c r="Y958" s="1588"/>
      <c r="Z958" s="1588"/>
      <c r="AA958" s="1588"/>
      <c r="AB958" s="1589"/>
      <c r="AC958" s="1590" t="s">
        <v>1768</v>
      </c>
      <c r="AD958" s="1591"/>
      <c r="AE958" s="1591"/>
      <c r="AF958" s="1591"/>
      <c r="AG958" s="1591"/>
      <c r="AH958" s="1590" t="s">
        <v>1768</v>
      </c>
      <c r="AI958" s="1591"/>
      <c r="AJ958" s="1591"/>
      <c r="AK958" s="1591"/>
      <c r="AL958" s="1591"/>
      <c r="AM958" s="1592"/>
    </row>
    <row r="959" spans="22:39" ht="12.75" hidden="1">
      <c r="V959" s="1593" t="s">
        <v>2135</v>
      </c>
      <c r="W959" s="1594" t="s">
        <v>634</v>
      </c>
      <c r="X959" s="1595"/>
      <c r="Y959" s="1595"/>
      <c r="Z959" s="1595"/>
      <c r="AA959" s="1595"/>
      <c r="AB959" s="1596"/>
      <c r="AC959" s="1597" t="s">
        <v>3180</v>
      </c>
      <c r="AD959" s="1598"/>
      <c r="AE959" s="1598"/>
      <c r="AF959" s="1598"/>
      <c r="AG959" s="1599"/>
      <c r="AH959" s="1600" t="s">
        <v>435</v>
      </c>
      <c r="AI959" s="1601"/>
      <c r="AJ959" s="1601"/>
      <c r="AK959" s="1601"/>
      <c r="AL959" s="1601"/>
      <c r="AM959" s="1602"/>
    </row>
    <row r="960" spans="22:39" ht="12.75" hidden="1">
      <c r="V960" s="1603" t="e">
        <f>'F13'!#REF!</f>
        <v>#REF!</v>
      </c>
      <c r="W960" s="1604" t="s">
        <v>1771</v>
      </c>
      <c r="X960" s="1605"/>
      <c r="Y960" s="1605"/>
      <c r="Z960" s="1605"/>
      <c r="AA960" s="1605"/>
      <c r="AB960" s="1606"/>
      <c r="AC960" s="1607" t="s">
        <v>3181</v>
      </c>
      <c r="AD960" s="1608"/>
      <c r="AE960" s="1608"/>
      <c r="AF960" s="1608"/>
      <c r="AG960" s="1609"/>
      <c r="AH960" s="1608" t="s">
        <v>436</v>
      </c>
      <c r="AI960" s="1605"/>
      <c r="AJ960" s="1605"/>
      <c r="AK960" s="1605"/>
      <c r="AL960" s="1605"/>
      <c r="AM960" s="1606"/>
    </row>
    <row r="961" spans="22:39" ht="12.75" hidden="1">
      <c r="V961" s="1603" t="e">
        <f>'F13'!#REF!</f>
        <v>#REF!</v>
      </c>
      <c r="W961" s="1610" t="s">
        <v>109</v>
      </c>
      <c r="X961" s="1611"/>
      <c r="Y961" s="1611"/>
      <c r="Z961" s="1611"/>
      <c r="AA961" s="1611"/>
      <c r="AB961" s="1612"/>
      <c r="AC961" s="1613" t="s">
        <v>3182</v>
      </c>
      <c r="AD961" s="1614"/>
      <c r="AE961" s="1614"/>
      <c r="AF961" s="1614"/>
      <c r="AG961" s="1615"/>
      <c r="AH961" s="1614" t="s">
        <v>437</v>
      </c>
      <c r="AI961" s="1611"/>
      <c r="AJ961" s="1611"/>
      <c r="AK961" s="1611"/>
      <c r="AL961" s="1611"/>
      <c r="AM961" s="1612"/>
    </row>
    <row r="962" spans="22:39" ht="12.75" hidden="1">
      <c r="V962" s="1603" t="e">
        <f>'F13'!#REF!</f>
        <v>#REF!</v>
      </c>
      <c r="W962" s="1610" t="s">
        <v>110</v>
      </c>
      <c r="X962" s="1611"/>
      <c r="Y962" s="1611"/>
      <c r="Z962" s="1611"/>
      <c r="AA962" s="1611"/>
      <c r="AB962" s="1612"/>
      <c r="AC962" s="1613" t="s">
        <v>5641</v>
      </c>
      <c r="AD962" s="1614"/>
      <c r="AE962" s="1614"/>
      <c r="AF962" s="1614"/>
      <c r="AG962" s="1615"/>
      <c r="AH962" s="1614" t="s">
        <v>2433</v>
      </c>
      <c r="AI962" s="1611"/>
      <c r="AJ962" s="1611"/>
      <c r="AK962" s="1611"/>
      <c r="AL962" s="1611"/>
      <c r="AM962" s="1612"/>
    </row>
    <row r="963" spans="22:39" ht="12.75" hidden="1">
      <c r="V963" s="1603" t="e">
        <f>'F13'!#REF!</f>
        <v>#REF!</v>
      </c>
      <c r="W963" s="1610" t="s">
        <v>111</v>
      </c>
      <c r="X963" s="1611"/>
      <c r="Y963" s="1611"/>
      <c r="Z963" s="1611"/>
      <c r="AA963" s="1611"/>
      <c r="AB963" s="1612"/>
      <c r="AC963" s="1613" t="s">
        <v>5642</v>
      </c>
      <c r="AD963" s="1614"/>
      <c r="AE963" s="1614"/>
      <c r="AF963" s="1614"/>
      <c r="AG963" s="1615"/>
      <c r="AH963" s="1614" t="s">
        <v>2434</v>
      </c>
      <c r="AI963" s="1611"/>
      <c r="AJ963" s="1611"/>
      <c r="AK963" s="1611"/>
      <c r="AL963" s="1611"/>
      <c r="AM963" s="1612"/>
    </row>
    <row r="964" spans="22:39" ht="12.75" hidden="1">
      <c r="V964" s="1603" t="e">
        <f>'F13'!#REF!</f>
        <v>#REF!</v>
      </c>
      <c r="W964" s="1610" t="s">
        <v>112</v>
      </c>
      <c r="X964" s="1611"/>
      <c r="Y964" s="1611"/>
      <c r="Z964" s="1611"/>
      <c r="AA964" s="1611"/>
      <c r="AB964" s="1612"/>
      <c r="AC964" s="1613" t="s">
        <v>5643</v>
      </c>
      <c r="AD964" s="1614"/>
      <c r="AE964" s="1614"/>
      <c r="AF964" s="1614"/>
      <c r="AG964" s="1615"/>
      <c r="AH964" s="1614" t="s">
        <v>4304</v>
      </c>
      <c r="AI964" s="1611"/>
      <c r="AJ964" s="1611"/>
      <c r="AK964" s="1611"/>
      <c r="AL964" s="1611"/>
      <c r="AM964" s="1612"/>
    </row>
    <row r="965" spans="22:39" ht="12.75" hidden="1">
      <c r="V965" s="1603" t="e">
        <f>'F13'!#REF!</f>
        <v>#REF!</v>
      </c>
      <c r="W965" s="1610" t="s">
        <v>113</v>
      </c>
      <c r="X965" s="1611"/>
      <c r="Y965" s="1611"/>
      <c r="Z965" s="1611"/>
      <c r="AA965" s="1611"/>
      <c r="AB965" s="1612"/>
      <c r="AC965" s="1613" t="s">
        <v>5644</v>
      </c>
      <c r="AD965" s="1614"/>
      <c r="AE965" s="1614"/>
      <c r="AF965" s="1614"/>
      <c r="AG965" s="1615"/>
      <c r="AH965" s="1614" t="s">
        <v>4305</v>
      </c>
      <c r="AI965" s="1611"/>
      <c r="AJ965" s="1611"/>
      <c r="AK965" s="1611"/>
      <c r="AL965" s="1611"/>
      <c r="AM965" s="1612"/>
    </row>
    <row r="966" spans="22:39" ht="12.75" hidden="1">
      <c r="V966" s="1603" t="e">
        <f>'F13'!#REF!</f>
        <v>#REF!</v>
      </c>
      <c r="W966" s="1610" t="s">
        <v>3172</v>
      </c>
      <c r="X966" s="1611"/>
      <c r="Y966" s="1611"/>
      <c r="Z966" s="1611"/>
      <c r="AA966" s="1611"/>
      <c r="AB966" s="1612"/>
      <c r="AC966" s="1613" t="s">
        <v>5645</v>
      </c>
      <c r="AD966" s="1614"/>
      <c r="AE966" s="1614"/>
      <c r="AF966" s="1614"/>
      <c r="AG966" s="1615"/>
      <c r="AH966" s="1614" t="s">
        <v>4306</v>
      </c>
      <c r="AI966" s="1611"/>
      <c r="AJ966" s="1611"/>
      <c r="AK966" s="1611"/>
      <c r="AL966" s="1611"/>
      <c r="AM966" s="1612"/>
    </row>
    <row r="967" spans="22:39" ht="12.75" hidden="1">
      <c r="V967" s="1603" t="e">
        <f>'F13'!#REF!</f>
        <v>#REF!</v>
      </c>
      <c r="W967" s="1610" t="s">
        <v>3173</v>
      </c>
      <c r="X967" s="1611"/>
      <c r="Y967" s="1611"/>
      <c r="Z967" s="1611"/>
      <c r="AA967" s="1611"/>
      <c r="AB967" s="1612"/>
      <c r="AC967" s="1613" t="s">
        <v>5646</v>
      </c>
      <c r="AD967" s="1614"/>
      <c r="AE967" s="1614"/>
      <c r="AF967" s="1614"/>
      <c r="AG967" s="1615"/>
      <c r="AH967" s="1614" t="s">
        <v>4307</v>
      </c>
      <c r="AI967" s="1611"/>
      <c r="AJ967" s="1611"/>
      <c r="AK967" s="1611"/>
      <c r="AL967" s="1611"/>
      <c r="AM967" s="1612"/>
    </row>
    <row r="968" spans="22:39" ht="12.75" hidden="1">
      <c r="V968" s="1603">
        <f>'F13'!O35</f>
        <v>0</v>
      </c>
      <c r="W968" s="1610" t="s">
        <v>3174</v>
      </c>
      <c r="X968" s="1616"/>
      <c r="Y968" s="1616"/>
      <c r="Z968" s="1616"/>
      <c r="AA968" s="1616"/>
      <c r="AB968" s="1617"/>
      <c r="AC968" s="1613" t="s">
        <v>5647</v>
      </c>
      <c r="AD968" s="1614"/>
      <c r="AE968" s="1614"/>
      <c r="AF968" s="1614"/>
      <c r="AG968" s="1615"/>
      <c r="AH968" s="1614" t="s">
        <v>4308</v>
      </c>
      <c r="AI968" s="1611"/>
      <c r="AJ968" s="1611"/>
      <c r="AK968" s="1611"/>
      <c r="AL968" s="1611"/>
      <c r="AM968" s="1612"/>
    </row>
    <row r="969" spans="22:39" ht="12.75" hidden="1">
      <c r="V969" s="1603" t="e">
        <f>'F13'!#REF!</f>
        <v>#REF!</v>
      </c>
      <c r="W969" s="1610" t="s">
        <v>114</v>
      </c>
      <c r="X969" s="1611"/>
      <c r="Y969" s="1611"/>
      <c r="Z969" s="1611"/>
      <c r="AA969" s="1611"/>
      <c r="AB969" s="1612"/>
      <c r="AC969" s="1613" t="s">
        <v>386</v>
      </c>
      <c r="AD969" s="1614"/>
      <c r="AE969" s="1614"/>
      <c r="AF969" s="1614"/>
      <c r="AG969" s="1615"/>
      <c r="AH969" s="1614" t="s">
        <v>4309</v>
      </c>
      <c r="AI969" s="1611"/>
      <c r="AJ969" s="1611"/>
      <c r="AK969" s="1611"/>
      <c r="AL969" s="1611"/>
      <c r="AM969" s="1612"/>
    </row>
    <row r="970" spans="22:39" ht="12.75" hidden="1">
      <c r="V970" s="1603" t="e">
        <f>'F13'!#REF!</f>
        <v>#REF!</v>
      </c>
      <c r="W970" s="1610" t="s">
        <v>115</v>
      </c>
      <c r="X970" s="1611"/>
      <c r="Y970" s="1611"/>
      <c r="Z970" s="1611"/>
      <c r="AA970" s="1611"/>
      <c r="AB970" s="1612"/>
      <c r="AC970" s="1613" t="s">
        <v>387</v>
      </c>
      <c r="AD970" s="1614"/>
      <c r="AE970" s="1614"/>
      <c r="AF970" s="1614"/>
      <c r="AG970" s="1615"/>
      <c r="AH970" s="1614" t="s">
        <v>4310</v>
      </c>
      <c r="AI970" s="1611"/>
      <c r="AJ970" s="1611"/>
      <c r="AK970" s="1611"/>
      <c r="AL970" s="1611"/>
      <c r="AM970" s="1612"/>
    </row>
    <row r="971" spans="22:39" ht="12.75" hidden="1">
      <c r="V971" s="1603">
        <f>'F13'!S70</f>
        <v>0</v>
      </c>
      <c r="W971" s="1610" t="s">
        <v>116</v>
      </c>
      <c r="X971" s="1611"/>
      <c r="Y971" s="1611"/>
      <c r="Z971" s="1611"/>
      <c r="AA971" s="1611"/>
      <c r="AB971" s="1612"/>
      <c r="AC971" s="1613" t="s">
        <v>388</v>
      </c>
      <c r="AD971" s="1614"/>
      <c r="AE971" s="1614"/>
      <c r="AF971" s="1614"/>
      <c r="AG971" s="1615"/>
      <c r="AH971" s="1614" t="s">
        <v>4311</v>
      </c>
      <c r="AI971" s="1611"/>
      <c r="AJ971" s="1611"/>
      <c r="AK971" s="1611"/>
      <c r="AL971" s="1611"/>
      <c r="AM971" s="1612"/>
    </row>
    <row r="972" spans="22:39" ht="12.75" hidden="1">
      <c r="V972" s="1603">
        <f>'F13'!S71</f>
        <v>0</v>
      </c>
      <c r="W972" s="1610" t="s">
        <v>117</v>
      </c>
      <c r="X972" s="1611"/>
      <c r="Y972" s="1611"/>
      <c r="Z972" s="1611"/>
      <c r="AA972" s="1611"/>
      <c r="AB972" s="1612"/>
      <c r="AC972" s="1613" t="s">
        <v>389</v>
      </c>
      <c r="AD972" s="1614"/>
      <c r="AE972" s="1614"/>
      <c r="AF972" s="1614"/>
      <c r="AG972" s="1615"/>
      <c r="AH972" s="1614" t="s">
        <v>4312</v>
      </c>
      <c r="AI972" s="1611"/>
      <c r="AJ972" s="1611"/>
      <c r="AK972" s="1611"/>
      <c r="AL972" s="1611"/>
      <c r="AM972" s="1612"/>
    </row>
    <row r="973" spans="22:39" ht="12.75" hidden="1">
      <c r="V973" s="1603" t="e">
        <f>'F13'!#REF!</f>
        <v>#REF!</v>
      </c>
      <c r="W973" s="1610" t="s">
        <v>5398</v>
      </c>
      <c r="X973" s="1611"/>
      <c r="Y973" s="1611"/>
      <c r="Z973" s="1611"/>
      <c r="AA973" s="1611"/>
      <c r="AB973" s="1612"/>
      <c r="AC973" s="1613" t="s">
        <v>390</v>
      </c>
      <c r="AD973" s="1614"/>
      <c r="AE973" s="1614"/>
      <c r="AF973" s="1614"/>
      <c r="AG973" s="1615"/>
      <c r="AH973" s="1614" t="s">
        <v>4313</v>
      </c>
      <c r="AI973" s="1611"/>
      <c r="AJ973" s="1611"/>
      <c r="AK973" s="1611"/>
      <c r="AL973" s="1611"/>
      <c r="AM973" s="1612"/>
    </row>
    <row r="974" spans="22:39" ht="12.75" hidden="1">
      <c r="V974" s="1603">
        <f>'F13'!S72</f>
        <v>0</v>
      </c>
      <c r="W974" s="1610" t="s">
        <v>5409</v>
      </c>
      <c r="X974" s="1611"/>
      <c r="Y974" s="1611"/>
      <c r="Z974" s="1611"/>
      <c r="AA974" s="1611"/>
      <c r="AB974" s="1612"/>
      <c r="AC974" s="1613" t="s">
        <v>391</v>
      </c>
      <c r="AD974" s="1614"/>
      <c r="AE974" s="1614"/>
      <c r="AF974" s="1614"/>
      <c r="AG974" s="1615"/>
      <c r="AH974" s="1614" t="s">
        <v>4314</v>
      </c>
      <c r="AI974" s="1611"/>
      <c r="AJ974" s="1611"/>
      <c r="AK974" s="1611"/>
      <c r="AL974" s="1611"/>
      <c r="AM974" s="1612"/>
    </row>
    <row r="975" spans="22:39" ht="12.75" hidden="1">
      <c r="V975" s="1603">
        <f>'F13'!S73</f>
        <v>0</v>
      </c>
      <c r="W975" s="1610" t="s">
        <v>5401</v>
      </c>
      <c r="X975" s="1611"/>
      <c r="Y975" s="1611"/>
      <c r="Z975" s="1611"/>
      <c r="AA975" s="1611"/>
      <c r="AB975" s="1612"/>
      <c r="AC975" s="1613" t="s">
        <v>392</v>
      </c>
      <c r="AD975" s="1614"/>
      <c r="AE975" s="1614"/>
      <c r="AF975" s="1614"/>
      <c r="AG975" s="1615"/>
      <c r="AH975" s="1614" t="s">
        <v>4315</v>
      </c>
      <c r="AI975" s="1611"/>
      <c r="AJ975" s="1611"/>
      <c r="AK975" s="1611"/>
      <c r="AL975" s="1611"/>
      <c r="AM975" s="1612"/>
    </row>
    <row r="976" spans="22:39" ht="12.75" hidden="1">
      <c r="V976" s="1603">
        <f>'F13'!S74</f>
        <v>0</v>
      </c>
      <c r="W976" s="1610" t="s">
        <v>5406</v>
      </c>
      <c r="X976" s="1611"/>
      <c r="Y976" s="1611"/>
      <c r="Z976" s="1611"/>
      <c r="AA976" s="1611"/>
      <c r="AB976" s="1612"/>
      <c r="AC976" s="1613" t="s">
        <v>393</v>
      </c>
      <c r="AD976" s="1614"/>
      <c r="AE976" s="1614"/>
      <c r="AF976" s="1614"/>
      <c r="AG976" s="1615"/>
      <c r="AH976" s="1614" t="s">
        <v>4316</v>
      </c>
      <c r="AI976" s="1611"/>
      <c r="AJ976" s="1611"/>
      <c r="AK976" s="1611"/>
      <c r="AL976" s="1611"/>
      <c r="AM976" s="1612"/>
    </row>
    <row r="977" spans="22:39" ht="12.75" hidden="1">
      <c r="V977" s="1603">
        <f>'F13'!S75</f>
        <v>0</v>
      </c>
      <c r="W977" s="1610" t="s">
        <v>5407</v>
      </c>
      <c r="X977" s="1611"/>
      <c r="Y977" s="1611"/>
      <c r="Z977" s="1611"/>
      <c r="AA977" s="1611"/>
      <c r="AB977" s="1612"/>
      <c r="AC977" s="1613" t="s">
        <v>394</v>
      </c>
      <c r="AD977" s="1614"/>
      <c r="AE977" s="1614"/>
      <c r="AF977" s="1614"/>
      <c r="AG977" s="1615"/>
      <c r="AH977" s="1614" t="s">
        <v>2126</v>
      </c>
      <c r="AI977" s="1611"/>
      <c r="AJ977" s="1611"/>
      <c r="AK977" s="1611"/>
      <c r="AL977" s="1611"/>
      <c r="AM977" s="1612"/>
    </row>
    <row r="978" spans="22:39" ht="12.75" hidden="1">
      <c r="V978" s="1618">
        <f>'F13'!S76</f>
        <v>0</v>
      </c>
      <c r="W978" s="1619" t="s">
        <v>5408</v>
      </c>
      <c r="X978" s="1611"/>
      <c r="Y978" s="1611"/>
      <c r="Z978" s="1611"/>
      <c r="AA978" s="1611"/>
      <c r="AB978" s="1612"/>
      <c r="AC978" s="1613" t="s">
        <v>395</v>
      </c>
      <c r="AD978" s="1614"/>
      <c r="AE978" s="1614"/>
      <c r="AF978" s="1614"/>
      <c r="AG978" s="1615"/>
      <c r="AH978" s="1614" t="s">
        <v>2127</v>
      </c>
      <c r="AI978" s="1611"/>
      <c r="AJ978" s="1611"/>
      <c r="AK978" s="1611"/>
      <c r="AL978" s="1611"/>
      <c r="AM978" s="1612"/>
    </row>
    <row r="979" spans="22:39" ht="12.75" hidden="1">
      <c r="W979" s="1610" t="s">
        <v>121</v>
      </c>
      <c r="X979" s="1611"/>
      <c r="Y979" s="1611"/>
      <c r="Z979" s="1611"/>
      <c r="AA979" s="1611"/>
      <c r="AB979" s="1612"/>
      <c r="AC979" s="1613" t="s">
        <v>396</v>
      </c>
      <c r="AD979" s="1614"/>
      <c r="AE979" s="1614"/>
      <c r="AF979" s="1614"/>
      <c r="AG979" s="1615"/>
      <c r="AH979" s="1620" t="s">
        <v>2128</v>
      </c>
      <c r="AI979" s="1621"/>
      <c r="AJ979" s="1621"/>
      <c r="AK979" s="1621"/>
      <c r="AL979" s="1621"/>
      <c r="AM979" s="1622"/>
    </row>
    <row r="980" spans="22:39" ht="12.75" hidden="1">
      <c r="W980" s="1610" t="s">
        <v>122</v>
      </c>
      <c r="X980" s="1611"/>
      <c r="Y980" s="1611"/>
      <c r="Z980" s="1611"/>
      <c r="AA980" s="1611"/>
      <c r="AB980" s="1612"/>
      <c r="AC980" s="1613" t="s">
        <v>397</v>
      </c>
      <c r="AD980" s="1614"/>
      <c r="AE980" s="1614"/>
      <c r="AF980" s="1614"/>
      <c r="AG980" s="1615"/>
    </row>
    <row r="981" spans="22:39" ht="12.75" hidden="1">
      <c r="W981" s="1623" t="s">
        <v>93</v>
      </c>
      <c r="X981" s="1611"/>
      <c r="Y981" s="1611"/>
      <c r="Z981" s="1611"/>
      <c r="AA981" s="1611"/>
      <c r="AB981" s="1612"/>
      <c r="AC981" s="1613" t="s">
        <v>398</v>
      </c>
      <c r="AD981" s="1614"/>
      <c r="AE981" s="1614"/>
      <c r="AF981" s="1614"/>
      <c r="AG981" s="1615"/>
    </row>
    <row r="982" spans="22:39" ht="12.75" hidden="1">
      <c r="W982" s="1623" t="s">
        <v>94</v>
      </c>
      <c r="X982" s="1611"/>
      <c r="Y982" s="1611"/>
      <c r="Z982" s="1611"/>
      <c r="AA982" s="1611"/>
      <c r="AB982" s="1612"/>
      <c r="AC982" s="1613" t="s">
        <v>399</v>
      </c>
      <c r="AD982" s="1614"/>
      <c r="AE982" s="1614"/>
      <c r="AF982" s="1614"/>
      <c r="AG982" s="1615"/>
    </row>
    <row r="983" spans="22:39" ht="12.75" hidden="1">
      <c r="W983" s="1623" t="s">
        <v>95</v>
      </c>
      <c r="X983" s="1611"/>
      <c r="Y983" s="1611"/>
      <c r="Z983" s="1611"/>
      <c r="AA983" s="1611"/>
      <c r="AB983" s="1612"/>
      <c r="AC983" s="1613" t="s">
        <v>400</v>
      </c>
      <c r="AD983" s="1614"/>
      <c r="AE983" s="1614"/>
      <c r="AF983" s="1614"/>
      <c r="AG983" s="1615"/>
    </row>
    <row r="984" spans="22:39" ht="12.75" hidden="1">
      <c r="W984" s="1623" t="s">
        <v>96</v>
      </c>
      <c r="X984" s="1611"/>
      <c r="Y984" s="1611"/>
      <c r="Z984" s="1611"/>
      <c r="AA984" s="1611"/>
      <c r="AB984" s="1612"/>
      <c r="AC984" s="1613" t="s">
        <v>401</v>
      </c>
      <c r="AD984" s="1614"/>
      <c r="AE984" s="1614"/>
      <c r="AF984" s="1614"/>
      <c r="AG984" s="1615"/>
    </row>
    <row r="985" spans="22:39" ht="12.75" hidden="1">
      <c r="W985" s="1623" t="s">
        <v>97</v>
      </c>
      <c r="X985" s="1611"/>
      <c r="Y985" s="1611"/>
      <c r="Z985" s="1611"/>
      <c r="AA985" s="1611"/>
      <c r="AB985" s="1612"/>
      <c r="AC985" s="1613" t="s">
        <v>402</v>
      </c>
      <c r="AD985" s="1614"/>
      <c r="AE985" s="1614"/>
      <c r="AF985" s="1614"/>
      <c r="AG985" s="1615"/>
    </row>
    <row r="986" spans="22:39" ht="12.75" hidden="1">
      <c r="W986" s="1623" t="s">
        <v>98</v>
      </c>
      <c r="X986" s="1611"/>
      <c r="Y986" s="1611"/>
      <c r="Z986" s="1611"/>
      <c r="AA986" s="1611"/>
      <c r="AB986" s="1612"/>
      <c r="AC986" s="1613" t="s">
        <v>403</v>
      </c>
      <c r="AD986" s="1614"/>
      <c r="AE986" s="1614"/>
      <c r="AF986" s="1614"/>
      <c r="AG986" s="1615"/>
    </row>
    <row r="987" spans="22:39" ht="12.75" hidden="1">
      <c r="W987" s="1623" t="s">
        <v>99</v>
      </c>
      <c r="X987" s="1611"/>
      <c r="Y987" s="1611"/>
      <c r="Z987" s="1611"/>
      <c r="AA987" s="1611"/>
      <c r="AB987" s="1612"/>
      <c r="AC987" s="1613" t="s">
        <v>404</v>
      </c>
      <c r="AD987" s="1614"/>
      <c r="AE987" s="1614"/>
      <c r="AF987" s="1614"/>
      <c r="AG987" s="1615"/>
    </row>
    <row r="988" spans="22:39" ht="12.75" hidden="1">
      <c r="W988" s="1623" t="s">
        <v>100</v>
      </c>
      <c r="X988" s="1611"/>
      <c r="Y988" s="1611"/>
      <c r="Z988" s="1611"/>
      <c r="AA988" s="1611"/>
      <c r="AB988" s="1612"/>
      <c r="AC988" s="1613" t="s">
        <v>405</v>
      </c>
      <c r="AD988" s="1614"/>
      <c r="AE988" s="1614"/>
      <c r="AF988" s="1614"/>
      <c r="AG988" s="1615"/>
    </row>
    <row r="989" spans="22:39" ht="12.75" hidden="1">
      <c r="W989" s="1623" t="s">
        <v>5653</v>
      </c>
      <c r="X989" s="1611"/>
      <c r="Y989" s="1611"/>
      <c r="Z989" s="1611"/>
      <c r="AA989" s="1611"/>
      <c r="AB989" s="1612"/>
      <c r="AC989" s="1613" t="s">
        <v>406</v>
      </c>
      <c r="AD989" s="1614"/>
      <c r="AE989" s="1614"/>
      <c r="AF989" s="1614"/>
      <c r="AG989" s="1615"/>
    </row>
    <row r="990" spans="22:39" ht="12.75" hidden="1">
      <c r="W990" s="1610" t="s">
        <v>101</v>
      </c>
      <c r="X990" s="1611"/>
      <c r="Y990" s="1611"/>
      <c r="Z990" s="1611"/>
      <c r="AA990" s="1611"/>
      <c r="AB990" s="1612"/>
      <c r="AC990" s="1613" t="s">
        <v>407</v>
      </c>
      <c r="AD990" s="1614"/>
      <c r="AE990" s="1614"/>
      <c r="AF990" s="1614"/>
      <c r="AG990" s="1615"/>
    </row>
    <row r="991" spans="22:39" ht="12.75" hidden="1">
      <c r="W991" s="1610" t="s">
        <v>1220</v>
      </c>
      <c r="X991" s="1611"/>
      <c r="Y991" s="1611"/>
      <c r="Z991" s="1611"/>
      <c r="AA991" s="1611"/>
      <c r="AB991" s="1612"/>
      <c r="AC991" s="1613" t="s">
        <v>408</v>
      </c>
      <c r="AD991" s="1614"/>
      <c r="AE991" s="1614"/>
      <c r="AF991" s="1614"/>
      <c r="AG991" s="1615"/>
    </row>
    <row r="992" spans="22:39" ht="12.75" hidden="1">
      <c r="W992" s="1610" t="s">
        <v>1221</v>
      </c>
      <c r="X992" s="1611"/>
      <c r="Y992" s="1611"/>
      <c r="Z992" s="1611"/>
      <c r="AA992" s="1611"/>
      <c r="AB992" s="1612"/>
      <c r="AC992" s="1613" t="s">
        <v>409</v>
      </c>
      <c r="AD992" s="1614"/>
      <c r="AE992" s="1614"/>
      <c r="AF992" s="1614"/>
      <c r="AG992" s="1615"/>
    </row>
    <row r="993" spans="23:33" ht="12.75" hidden="1">
      <c r="W993" s="1624"/>
      <c r="X993" s="1625"/>
      <c r="Y993" s="1621"/>
      <c r="Z993" s="1621"/>
      <c r="AA993" s="1621"/>
      <c r="AB993" s="1622"/>
      <c r="AC993" s="1613" t="s">
        <v>410</v>
      </c>
      <c r="AD993" s="1614"/>
      <c r="AE993" s="1614"/>
      <c r="AF993" s="1614"/>
      <c r="AG993" s="1615"/>
    </row>
    <row r="994" spans="23:33" ht="12.75" hidden="1">
      <c r="W994" s="1594" t="s">
        <v>2132</v>
      </c>
      <c r="X994" s="1626"/>
      <c r="Y994" s="1626"/>
      <c r="Z994" s="1626"/>
      <c r="AA994" s="1626"/>
      <c r="AB994" s="1592"/>
      <c r="AC994" s="1613" t="s">
        <v>411</v>
      </c>
      <c r="AD994" s="1614"/>
      <c r="AE994" s="1614"/>
      <c r="AF994" s="1614"/>
      <c r="AG994" s="1615"/>
    </row>
    <row r="995" spans="23:33" ht="12.75" hidden="1">
      <c r="W995" s="1610" t="s">
        <v>2133</v>
      </c>
      <c r="X995" s="1616"/>
      <c r="Y995" s="1616"/>
      <c r="Z995" s="1616"/>
      <c r="AA995" s="1616"/>
      <c r="AB995" s="1617"/>
      <c r="AC995" s="1613" t="s">
        <v>412</v>
      </c>
      <c r="AD995" s="1614"/>
      <c r="AE995" s="1614"/>
      <c r="AF995" s="1614"/>
      <c r="AG995" s="1615"/>
    </row>
    <row r="996" spans="23:33" ht="12.75" hidden="1">
      <c r="W996" s="1610" t="s">
        <v>2134</v>
      </c>
      <c r="X996" s="1616"/>
      <c r="Y996" s="1616"/>
      <c r="Z996" s="1616"/>
      <c r="AA996" s="1616"/>
      <c r="AB996" s="1617"/>
      <c r="AC996" s="1613" t="s">
        <v>413</v>
      </c>
      <c r="AD996" s="1614"/>
      <c r="AE996" s="1614"/>
      <c r="AF996" s="1614"/>
      <c r="AG996" s="1615"/>
    </row>
    <row r="997" spans="23:33" ht="12.75" hidden="1">
      <c r="W997" s="1627"/>
      <c r="X997" s="1616"/>
      <c r="Y997" s="1616"/>
      <c r="Z997" s="1616"/>
      <c r="AA997" s="1616"/>
      <c r="AB997" s="1617"/>
      <c r="AC997" s="1613" t="s">
        <v>414</v>
      </c>
      <c r="AD997" s="1614"/>
      <c r="AE997" s="1614"/>
      <c r="AF997" s="1614"/>
      <c r="AG997" s="1615"/>
    </row>
    <row r="998" spans="23:33" ht="12.75" hidden="1">
      <c r="W998" s="1624"/>
      <c r="X998" s="1625"/>
      <c r="Y998" s="1625"/>
      <c r="Z998" s="1625"/>
      <c r="AA998" s="1625"/>
      <c r="AB998" s="1628"/>
      <c r="AC998" s="1613" t="s">
        <v>415</v>
      </c>
      <c r="AD998" s="1614"/>
      <c r="AE998" s="1614"/>
      <c r="AF998" s="1614"/>
      <c r="AG998" s="1615"/>
    </row>
    <row r="999" spans="23:33" ht="12.75" hidden="1">
      <c r="W999" s="1600" t="s">
        <v>424</v>
      </c>
      <c r="X999" s="1629"/>
      <c r="Y999" s="1629"/>
      <c r="Z999" s="1629"/>
      <c r="AA999" s="1630"/>
      <c r="AB999" s="1631"/>
      <c r="AC999" s="1613" t="s">
        <v>416</v>
      </c>
      <c r="AD999" s="1614"/>
      <c r="AE999" s="1614"/>
      <c r="AF999" s="1614"/>
      <c r="AG999" s="1615"/>
    </row>
    <row r="1000" spans="23:33" ht="12.75" hidden="1">
      <c r="W1000" s="1607" t="s">
        <v>425</v>
      </c>
      <c r="X1000" s="1608"/>
      <c r="Y1000" s="1608"/>
      <c r="Z1000" s="1608"/>
      <c r="AA1000" s="1614"/>
      <c r="AB1000" s="1617"/>
      <c r="AC1000" s="1614" t="s">
        <v>417</v>
      </c>
      <c r="AD1000" s="1614"/>
      <c r="AE1000" s="1614"/>
      <c r="AF1000" s="1614"/>
      <c r="AG1000" s="1615"/>
    </row>
    <row r="1001" spans="23:33" ht="12.75" hidden="1">
      <c r="W1001" s="1613" t="s">
        <v>630</v>
      </c>
      <c r="X1001" s="1614"/>
      <c r="Y1001" s="1614"/>
      <c r="Z1001" s="1614"/>
      <c r="AA1001" s="1614"/>
      <c r="AB1001" s="1617"/>
      <c r="AC1001" s="1614" t="s">
        <v>418</v>
      </c>
      <c r="AD1001" s="1614"/>
      <c r="AE1001" s="1614"/>
      <c r="AF1001" s="1614"/>
      <c r="AG1001" s="1615"/>
    </row>
    <row r="1002" spans="23:33" ht="12.75" hidden="1">
      <c r="W1002" s="1613" t="s">
        <v>426</v>
      </c>
      <c r="X1002" s="1614"/>
      <c r="Y1002" s="1614"/>
      <c r="Z1002" s="1614"/>
      <c r="AA1002" s="1614"/>
      <c r="AB1002" s="1617"/>
      <c r="AC1002" s="1614" t="s">
        <v>419</v>
      </c>
      <c r="AD1002" s="1614"/>
      <c r="AE1002" s="1614"/>
      <c r="AF1002" s="1614"/>
      <c r="AG1002" s="1615"/>
    </row>
    <row r="1003" spans="23:33" ht="12.75" hidden="1">
      <c r="W1003" s="1613" t="s">
        <v>427</v>
      </c>
      <c r="X1003" s="1614"/>
      <c r="Y1003" s="1614"/>
      <c r="Z1003" s="1614"/>
      <c r="AA1003" s="1614"/>
      <c r="AB1003" s="1617"/>
      <c r="AC1003" s="1614" t="s">
        <v>420</v>
      </c>
      <c r="AD1003" s="1614"/>
      <c r="AE1003" s="1614"/>
      <c r="AF1003" s="1614"/>
      <c r="AG1003" s="1615"/>
    </row>
    <row r="1004" spans="23:33" ht="12.75" hidden="1">
      <c r="W1004" s="1613" t="s">
        <v>428</v>
      </c>
      <c r="X1004" s="1614"/>
      <c r="Y1004" s="1614"/>
      <c r="Z1004" s="1614"/>
      <c r="AA1004" s="1614"/>
      <c r="AB1004" s="1617"/>
      <c r="AC1004" s="1614" t="s">
        <v>421</v>
      </c>
      <c r="AD1004" s="1614"/>
      <c r="AE1004" s="1614"/>
      <c r="AF1004" s="1614"/>
      <c r="AG1004" s="1615"/>
    </row>
    <row r="1005" spans="23:33" ht="12.75" hidden="1">
      <c r="W1005" s="1613" t="s">
        <v>429</v>
      </c>
      <c r="X1005" s="1614"/>
      <c r="Y1005" s="1614"/>
      <c r="Z1005" s="1614"/>
      <c r="AA1005" s="1614"/>
      <c r="AB1005" s="1617"/>
      <c r="AC1005" s="1614" t="s">
        <v>422</v>
      </c>
      <c r="AD1005" s="1614"/>
      <c r="AE1005" s="1614"/>
      <c r="AF1005" s="1614"/>
      <c r="AG1005" s="1615"/>
    </row>
    <row r="1006" spans="23:33" ht="12.75" hidden="1">
      <c r="W1006" s="1613" t="s">
        <v>430</v>
      </c>
      <c r="X1006" s="1614"/>
      <c r="Y1006" s="1614"/>
      <c r="Z1006" s="1614"/>
      <c r="AA1006" s="1614"/>
      <c r="AB1006" s="1617"/>
      <c r="AC1006" s="1614" t="s">
        <v>423</v>
      </c>
      <c r="AD1006" s="1614"/>
      <c r="AE1006" s="1614"/>
      <c r="AF1006" s="1614"/>
      <c r="AG1006" s="1615"/>
    </row>
    <row r="1007" spans="23:33" ht="12.75" hidden="1">
      <c r="W1007" s="1613" t="s">
        <v>431</v>
      </c>
      <c r="X1007" s="1614"/>
      <c r="Y1007" s="1614"/>
      <c r="Z1007" s="1614"/>
      <c r="AA1007" s="1614"/>
      <c r="AB1007" s="1617"/>
      <c r="AC1007" s="1614" t="s">
        <v>860</v>
      </c>
      <c r="AD1007" s="1614"/>
      <c r="AE1007" s="1614"/>
      <c r="AF1007" s="1614"/>
      <c r="AG1007" s="1615"/>
    </row>
    <row r="1008" spans="23:33" ht="12.75" hidden="1">
      <c r="W1008" s="1613" t="s">
        <v>432</v>
      </c>
      <c r="X1008" s="1614"/>
      <c r="Y1008" s="1614"/>
      <c r="Z1008" s="1614"/>
      <c r="AA1008" s="1614"/>
      <c r="AB1008" s="1617"/>
      <c r="AC1008" s="1632"/>
      <c r="AD1008" s="1620"/>
      <c r="AE1008" s="1620"/>
      <c r="AF1008" s="1620"/>
      <c r="AG1008" s="1633"/>
    </row>
    <row r="1009" spans="23:28" ht="12.75" hidden="1">
      <c r="W1009" s="1613" t="s">
        <v>433</v>
      </c>
      <c r="X1009" s="1614"/>
      <c r="Y1009" s="1614"/>
      <c r="Z1009" s="1614"/>
      <c r="AA1009" s="1614"/>
      <c r="AB1009" s="1617"/>
    </row>
    <row r="1010" spans="23:28" ht="12.75" hidden="1">
      <c r="W1010" s="1613" t="s">
        <v>629</v>
      </c>
      <c r="X1010" s="1614"/>
      <c r="Y1010" s="1614"/>
      <c r="Z1010" s="1614"/>
      <c r="AA1010" s="1614"/>
      <c r="AB1010" s="1617"/>
    </row>
    <row r="1011" spans="23:28" ht="12.75" hidden="1">
      <c r="W1011" s="1632" t="s">
        <v>434</v>
      </c>
      <c r="X1011" s="1620"/>
      <c r="Y1011" s="1620"/>
      <c r="Z1011" s="1620"/>
      <c r="AA1011" s="1620"/>
      <c r="AB1011" s="1628"/>
    </row>
  </sheetData>
  <sheetProtection algorithmName="SHA-512" hashValue="fQJhVX5FtcajkvW0XaIA5RGVj3/mlQLx4OIHceyWlkSLB24AEUCXnehJTqm/lAHelJu+v/6yGQfI2SDnlwMO5w==" saltValue="H3nzFF/ysTWMmWhHPcNIFw==" spinCount="100000" sheet="1" objects="1" scenarios="1" selectLockedCells="1"/>
  <mergeCells count="5">
    <mergeCell ref="B2:M2"/>
    <mergeCell ref="AC956:AM957"/>
    <mergeCell ref="W953:AB955"/>
    <mergeCell ref="V956:V957"/>
    <mergeCell ref="N5:N6"/>
  </mergeCells>
  <phoneticPr fontId="0" type="noConversion"/>
  <dataValidations count="5">
    <dataValidation type="list" allowBlank="1" showInputMessage="1" showErrorMessage="1" sqref="J29:K32 J36:K700" xr:uid="{00000000-0002-0000-0C00-000000000000}">
      <formula1>$W$959:$W$992</formula1>
    </dataValidation>
    <dataValidation type="list" allowBlank="1" showInputMessage="1" showErrorMessage="1" sqref="J7:J28" xr:uid="{00000000-0002-0000-0C00-000001000000}">
      <formula1>$W$960:$W$992</formula1>
    </dataValidation>
    <dataValidation type="list" allowBlank="1" showInputMessage="1" showErrorMessage="1" sqref="L36:L699 L29:L32" xr:uid="{00000000-0002-0000-0C00-000002000000}">
      <formula1>$V$960:$V$978</formula1>
    </dataValidation>
    <dataValidation type="list" allowBlank="1" showInputMessage="1" showErrorMessage="1" sqref="I7:I28" xr:uid="{00000000-0002-0000-0C00-000003000000}">
      <formula1>Investimento_Contas_SNC</formula1>
    </dataValidation>
    <dataValidation type="list" allowBlank="1" showInputMessage="1" showErrorMessage="1" sqref="L7:L28" xr:uid="{00000000-0002-0000-0C00-000004000000}">
      <formula1>Concelhos</formula1>
    </dataValidation>
  </dataValidations>
  <printOptions horizontalCentered="1" gridLinesSet="0"/>
  <pageMargins left="0.23622047244094491" right="0.54" top="0.74803149606299213" bottom="0.78740157480314965" header="0.51181102362204722" footer="0.51181102362204722"/>
  <pageSetup paperSize="9" scale="71" orientation="landscape"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syncVertical="1" syncRef="A1" codeName="Sheet10"/>
  <dimension ref="B1:IT103"/>
  <sheetViews>
    <sheetView showGridLines="0" showRowColHeaders="0" showZeros="0" zoomScaleNormal="100" zoomScaleSheetLayoutView="100" workbookViewId="0">
      <selection activeCell="E39" sqref="E39"/>
    </sheetView>
  </sheetViews>
  <sheetFormatPr defaultColWidth="0" defaultRowHeight="11.25" zeroHeight="1"/>
  <cols>
    <col min="1" max="1" width="2.28515625" style="1285" customWidth="1"/>
    <col min="2" max="2" width="4.7109375" style="1285" customWidth="1"/>
    <col min="3" max="3" width="37.140625" style="1285" customWidth="1"/>
    <col min="4" max="7" width="11.85546875" style="1285" customWidth="1"/>
    <col min="8" max="9" width="9.140625" style="1285" hidden="1" customWidth="1"/>
    <col min="10" max="10" width="11.85546875" style="1285" customWidth="1"/>
    <col min="11" max="11" width="5.85546875" style="1285" customWidth="1"/>
    <col min="12" max="12" width="2.7109375" style="1285" customWidth="1"/>
    <col min="13" max="254" width="9.42578125" style="1285" hidden="1" customWidth="1"/>
    <col min="255" max="16384" width="0" style="1285" hidden="1"/>
  </cols>
  <sheetData>
    <row r="1" spans="2:11"/>
    <row r="2" spans="2:11">
      <c r="B2" s="1520"/>
      <c r="C2" s="1521"/>
      <c r="D2" s="1521"/>
      <c r="E2" s="1521"/>
      <c r="F2" s="1521"/>
      <c r="G2" s="1521"/>
      <c r="H2" s="1521"/>
      <c r="I2" s="1521"/>
      <c r="J2" s="1521"/>
      <c r="K2" s="1522"/>
    </row>
    <row r="3" spans="2:11" ht="24" customHeight="1">
      <c r="B3" s="1523"/>
      <c r="C3" s="1828" t="s">
        <v>4672</v>
      </c>
      <c r="D3" s="1829"/>
      <c r="E3" s="1829"/>
      <c r="F3" s="1829"/>
      <c r="G3" s="1829"/>
      <c r="H3" s="1829"/>
      <c r="I3" s="1829"/>
      <c r="J3" s="1830"/>
      <c r="K3" s="1524"/>
    </row>
    <row r="4" spans="2:11" ht="12.75">
      <c r="B4" s="1523"/>
      <c r="C4" s="1525"/>
      <c r="D4" s="1525"/>
      <c r="E4" s="1525"/>
      <c r="F4" s="1525"/>
      <c r="G4" s="1525"/>
      <c r="H4" s="1525"/>
      <c r="I4" s="1525"/>
      <c r="J4" s="1525"/>
      <c r="K4" s="1524"/>
    </row>
    <row r="5" spans="2:11">
      <c r="B5" s="1523"/>
      <c r="J5" s="1061" t="s">
        <v>2131</v>
      </c>
      <c r="K5" s="1526"/>
    </row>
    <row r="6" spans="2:11">
      <c r="B6" s="1523"/>
      <c r="C6" s="1527" t="s">
        <v>1777</v>
      </c>
      <c r="D6" s="1528" t="str">
        <f>IF('F1'!AP39="","0",YEAR('F1'!AP39))</f>
        <v>0</v>
      </c>
      <c r="E6" s="1528">
        <f>D6+1</f>
        <v>1</v>
      </c>
      <c r="F6" s="1529">
        <f>E6+1</f>
        <v>2</v>
      </c>
      <c r="G6" s="1529">
        <f>F6+1</f>
        <v>3</v>
      </c>
      <c r="H6" s="1529">
        <f>G6+1</f>
        <v>4</v>
      </c>
      <c r="I6" s="1529">
        <f>H6+1</f>
        <v>5</v>
      </c>
      <c r="J6" s="1529" t="s">
        <v>632</v>
      </c>
      <c r="K6" s="1526"/>
    </row>
    <row r="7" spans="2:11">
      <c r="B7" s="1523"/>
      <c r="C7" s="1530" t="s">
        <v>102</v>
      </c>
      <c r="D7" s="1531"/>
      <c r="E7" s="1531"/>
      <c r="F7" s="1531"/>
      <c r="G7" s="1531"/>
      <c r="H7" s="1531"/>
      <c r="I7" s="1531"/>
      <c r="J7" s="1531"/>
      <c r="K7" s="1526"/>
    </row>
    <row r="8" spans="2:11" ht="9.9499999999999993" customHeight="1">
      <c r="B8" s="1523"/>
      <c r="C8" s="1532" t="s">
        <v>1917</v>
      </c>
      <c r="D8" s="1531">
        <f>SUMIF('F9'!$N$7:$N$700,"1.1.Terr"&amp;D6,'F9'!$G$7:$G$700)</f>
        <v>0</v>
      </c>
      <c r="E8" s="1531">
        <f>SUMIF('F9'!$N$7:$N$700,"1.1.Terr"&amp;E6,'F9'!$G$7:$G$700)</f>
        <v>0</v>
      </c>
      <c r="F8" s="1531">
        <f>SUMIF('F9'!$N$7:$N$700,"1.1.Terr"&amp;F6,'F9'!$G$7:$G$700)</f>
        <v>0</v>
      </c>
      <c r="G8" s="1531">
        <f>SUMIF('F9'!$N$7:$N$700,"1.1.Terr"&amp;G6,'F9'!$G$7:$G$700)</f>
        <v>0</v>
      </c>
      <c r="H8" s="1531">
        <f>SUMIF('F9'!$N$7:$N$700,"1.1.Terr"&amp;H6,'F9'!$G$7:$G$700)</f>
        <v>0</v>
      </c>
      <c r="I8" s="1531">
        <f>SUMIF('F9'!$N$7:$N$700,"1.1.Terr"&amp;I6,'F9'!$G$7:$G$700)</f>
        <v>0</v>
      </c>
      <c r="J8" s="1531">
        <f>SUM(D8:I8)</f>
        <v>0</v>
      </c>
      <c r="K8" s="1526"/>
    </row>
    <row r="9" spans="2:11" ht="9.9499999999999993" customHeight="1">
      <c r="B9" s="1523"/>
      <c r="C9" s="1532" t="s">
        <v>1918</v>
      </c>
      <c r="D9" s="1533"/>
      <c r="E9" s="1533">
        <f t="shared" ref="E9:J9" si="0">E11+E12+E17</f>
        <v>0</v>
      </c>
      <c r="F9" s="1533">
        <f t="shared" si="0"/>
        <v>0</v>
      </c>
      <c r="G9" s="1533">
        <f t="shared" si="0"/>
        <v>0</v>
      </c>
      <c r="H9" s="1533">
        <f t="shared" si="0"/>
        <v>0</v>
      </c>
      <c r="I9" s="1533">
        <f t="shared" si="0"/>
        <v>0</v>
      </c>
      <c r="J9" s="1533">
        <f t="shared" si="0"/>
        <v>0</v>
      </c>
      <c r="K9" s="1526"/>
    </row>
    <row r="10" spans="2:11" ht="9.9499999999999993" customHeight="1">
      <c r="B10" s="1523"/>
      <c r="C10" s="1532" t="s">
        <v>103</v>
      </c>
      <c r="D10" s="1531"/>
      <c r="E10" s="1531"/>
      <c r="F10" s="1531"/>
      <c r="G10" s="1531"/>
      <c r="H10" s="1531"/>
      <c r="I10" s="1531"/>
      <c r="J10" s="1531">
        <f>SUM(D10:I10)</f>
        <v>0</v>
      </c>
      <c r="K10" s="1526"/>
    </row>
    <row r="11" spans="2:11" ht="9.9499999999999993" customHeight="1">
      <c r="B11" s="1523"/>
      <c r="C11" s="1532" t="s">
        <v>1919</v>
      </c>
      <c r="D11" s="1531">
        <f>SUMIF('F9'!$N$7:$N$700,"1.2.1.Ed"&amp;D6,'F9'!$G$7:$G$700)</f>
        <v>0</v>
      </c>
      <c r="E11" s="1531">
        <f>SUMIF('F9'!$N$7:$N$700,"1.2.1.Ed"&amp;E6,'F9'!$G$7:$G$700)</f>
        <v>0</v>
      </c>
      <c r="F11" s="1531">
        <f>SUMIF('F9'!$N$7:$N$700,"1.2.1.Ed"&amp;F6,'F9'!$G$7:$G$700)</f>
        <v>0</v>
      </c>
      <c r="G11" s="1531">
        <f>SUMIF('F9'!$N$7:$N$700,"1.2.1.Ed"&amp;G6,'F9'!$G$7:$G$700)</f>
        <v>0</v>
      </c>
      <c r="H11" s="1531">
        <f>SUMIF('F9'!$N$7:$N$700,"1.2.1.Ed"&amp;H6,'F9'!$G$7:$G$700)</f>
        <v>0</v>
      </c>
      <c r="I11" s="1531">
        <f>SUMIF('F9'!$N$7:$N$700,"1.2.1.Ed"&amp;I6,'F9'!$G$7:$G$700)</f>
        <v>0</v>
      </c>
      <c r="J11" s="1531">
        <f>SUM(D11:I11)</f>
        <v>0</v>
      </c>
      <c r="K11" s="1526"/>
    </row>
    <row r="12" spans="2:11" ht="9.9499999999999993" customHeight="1">
      <c r="B12" s="1523"/>
      <c r="C12" s="1532" t="s">
        <v>123</v>
      </c>
      <c r="D12" s="1533">
        <f t="shared" ref="D12:I12" si="1">SUM(D13:D16)</f>
        <v>0</v>
      </c>
      <c r="E12" s="1533">
        <f t="shared" si="1"/>
        <v>0</v>
      </c>
      <c r="F12" s="1533">
        <f t="shared" si="1"/>
        <v>0</v>
      </c>
      <c r="G12" s="1533">
        <f t="shared" si="1"/>
        <v>0</v>
      </c>
      <c r="H12" s="1533">
        <f t="shared" si="1"/>
        <v>0</v>
      </c>
      <c r="I12" s="1533">
        <f t="shared" si="1"/>
        <v>0</v>
      </c>
      <c r="J12" s="1533">
        <f>SUM(J13:J16)</f>
        <v>0</v>
      </c>
      <c r="K12" s="1526"/>
    </row>
    <row r="13" spans="2:11" ht="9.9499999999999993" customHeight="1">
      <c r="B13" s="1523"/>
      <c r="C13" s="1532" t="s">
        <v>1920</v>
      </c>
      <c r="D13" s="1531">
        <f>SUMIF('F9'!$N$7:$N$700,"1.2.2.1."&amp;D6,'F9'!$G$7:$G$700)</f>
        <v>0</v>
      </c>
      <c r="E13" s="1531">
        <f>SUMIF('F9'!$N$7:$N$700,"1.2.2.1."&amp;E6,'F9'!$G$7:$G$700)</f>
        <v>0</v>
      </c>
      <c r="F13" s="1531">
        <f>SUMIF('F9'!$N$7:$N$700,"1.2.2.1."&amp;F6,'F9'!$G$7:$G$700)</f>
        <v>0</v>
      </c>
      <c r="G13" s="1531">
        <f>SUMIF('F9'!$N$7:$N$700,"1.2.2.1."&amp;G6,'F9'!$G$7:$G$700)</f>
        <v>0</v>
      </c>
      <c r="H13" s="1531">
        <f>SUMIF('F9'!$N$7:$N$700,"1.2.2.1."&amp;H6,'F9'!$G$7:$G$700)</f>
        <v>0</v>
      </c>
      <c r="I13" s="1531">
        <f>SUMIF('F9'!$N$7:$N$700,"1.2.2.1."&amp;I6,'F9'!$G$7:$G$700)</f>
        <v>0</v>
      </c>
      <c r="J13" s="1531">
        <f>SUM(D13:I13)</f>
        <v>0</v>
      </c>
      <c r="K13" s="1526"/>
    </row>
    <row r="14" spans="2:11" ht="9.9499999999999993" customHeight="1">
      <c r="B14" s="1523"/>
      <c r="C14" s="1532" t="s">
        <v>1921</v>
      </c>
      <c r="D14" s="1531">
        <f>SUMIF('F9'!$N$7:$N$700,"1.2.2.2."&amp;D6,'F9'!$G$7:$G$700)</f>
        <v>0</v>
      </c>
      <c r="E14" s="1531">
        <f>SUMIF('F9'!$N$7:$N$700,"1.2.2.2."&amp;E6,'F9'!$G$7:$G$700)</f>
        <v>0</v>
      </c>
      <c r="F14" s="1531">
        <f>SUMIF('F9'!$N$7:$N$700,"1.2.2.2."&amp;F6,'F9'!$G$7:$G$700)</f>
        <v>0</v>
      </c>
      <c r="G14" s="1531">
        <f>SUMIF('F9'!$N$7:$N$700,"1.2.2.2."&amp;G6,'F9'!$G$7:$G$700)</f>
        <v>0</v>
      </c>
      <c r="H14" s="1531">
        <f>SUMIF('F9'!$N$7:$N$700,"1.2.2.2."&amp;H6,'F9'!$G$7:$G$700)</f>
        <v>0</v>
      </c>
      <c r="I14" s="1531">
        <f>SUMIF('F9'!$N$7:$N$700,"1.2.2.2."&amp;I6,'F9'!$G$7:$G$700)</f>
        <v>0</v>
      </c>
      <c r="J14" s="1531">
        <f>SUM(D14:I14)</f>
        <v>0</v>
      </c>
      <c r="K14" s="1526"/>
    </row>
    <row r="15" spans="2:11" ht="9.9499999999999993" customHeight="1">
      <c r="B15" s="1523"/>
      <c r="C15" s="1532" t="s">
        <v>1922</v>
      </c>
      <c r="D15" s="1531">
        <f>SUMIF('F9'!$N$7:$N$700,"1.2.2.3."&amp;D6,'F9'!$G$7:$G$700)</f>
        <v>0</v>
      </c>
      <c r="E15" s="1531">
        <f>SUMIF('F9'!$N$7:$N$700,"1.2.2.3."&amp;E6,'F9'!$G$7:$G$700)</f>
        <v>0</v>
      </c>
      <c r="F15" s="1531">
        <f>SUMIF('F9'!$N$7:$N$700,"1.2.2.3."&amp;F6,'F9'!$G$7:$G$700)</f>
        <v>0</v>
      </c>
      <c r="G15" s="1531">
        <f>SUMIF('F9'!$N$7:$N$700,"1.2.2.3."&amp;G6,'F9'!$G$7:$G$700)</f>
        <v>0</v>
      </c>
      <c r="H15" s="1531">
        <f>SUMIF('F9'!$N$7:$N$700,"1.2.2.3."&amp;H6,'F9'!$G$7:$G$700)</f>
        <v>0</v>
      </c>
      <c r="I15" s="1531">
        <f>SUMIF('F9'!$N$7:$N$700,"1.2.2.3."&amp;I6,'F9'!$G$7:$G$700)</f>
        <v>0</v>
      </c>
      <c r="J15" s="1531">
        <f>SUM(D15:I15)</f>
        <v>0</v>
      </c>
      <c r="K15" s="1526"/>
    </row>
    <row r="16" spans="2:11" ht="9.9499999999999993" customHeight="1">
      <c r="B16" s="1523"/>
      <c r="C16" s="1532" t="s">
        <v>1923</v>
      </c>
      <c r="D16" s="1531">
        <f>SUMIF('F9'!$N$7:$N$700,"1.2.2.4."&amp;D6,'F9'!$G$7:$G$700)</f>
        <v>0</v>
      </c>
      <c r="E16" s="1531">
        <f>SUMIF('F9'!$N$7:$N$700,"1.2.2.4."&amp;E6,'F9'!$G$7:$G$700)</f>
        <v>0</v>
      </c>
      <c r="F16" s="1531">
        <f>SUMIF('F9'!$N$7:$N$700,"1.2.2.4."&amp;F6,'F9'!$G$7:$G$700)</f>
        <v>0</v>
      </c>
      <c r="G16" s="1531">
        <f>SUMIF('F9'!$N$7:$N$700,"1.2.2.4."&amp;G6,'F9'!$G$7:$G$700)</f>
        <v>0</v>
      </c>
      <c r="H16" s="1531">
        <f>SUMIF('F9'!$N$7:$N$700,"1.2.2.4."&amp;H6,'F9'!$G$7:$G$700)</f>
        <v>0</v>
      </c>
      <c r="I16" s="1531">
        <f>SUMIF('F9'!$N$7:$N$700,"1.2.2.4."&amp;I6,'F9'!$G$7:$G$700)</f>
        <v>0</v>
      </c>
      <c r="J16" s="1531">
        <f>SUM(D16:I16)</f>
        <v>0</v>
      </c>
      <c r="K16" s="1526"/>
    </row>
    <row r="17" spans="2:11" ht="9.9499999999999993" customHeight="1">
      <c r="B17" s="1523"/>
      <c r="C17" s="1532" t="s">
        <v>1788</v>
      </c>
      <c r="D17" s="1531">
        <f>SUMIF('F9'!$N$7:$N$700,"1.2.3.Ed"&amp;D6,'F9'!$G$7:$G$700)</f>
        <v>0</v>
      </c>
      <c r="E17" s="1531">
        <f>SUMIF('F9'!$N$7:$N$700,"1.2.3.Ed"&amp;E6,'F9'!$G$7:$G$700)</f>
        <v>0</v>
      </c>
      <c r="F17" s="1531">
        <f>SUMIF('F9'!$N$7:$N$700,"1.2.3.Ed"&amp;F6,'F9'!$G$7:$G$700)</f>
        <v>0</v>
      </c>
      <c r="G17" s="1531">
        <f>SUMIF('F9'!$N$7:$N$700,"1.2.3.Ed"&amp;G6,'F9'!$G$7:$G$700)</f>
        <v>0</v>
      </c>
      <c r="H17" s="1531">
        <f>SUMIF('F9'!$N$7:$N$700,"1.2.3.Ed"&amp;H6,'F9'!$G$7:$G$700)</f>
        <v>0</v>
      </c>
      <c r="I17" s="1531">
        <f>SUMIF('F9'!$N$7:$N$700,"1.2.3.Ed"&amp;I6,'F9'!$G$7:$G$700)</f>
        <v>0</v>
      </c>
      <c r="J17" s="1531">
        <f>SUM(D17:I17)</f>
        <v>0</v>
      </c>
      <c r="K17" s="1526"/>
    </row>
    <row r="18" spans="2:11" ht="9.9499999999999993" customHeight="1">
      <c r="B18" s="1523"/>
      <c r="C18" s="1532" t="s">
        <v>1924</v>
      </c>
      <c r="D18" s="1533">
        <f t="shared" ref="D18:J18" si="2">SUM(D19:D20)</f>
        <v>0</v>
      </c>
      <c r="E18" s="1533">
        <f t="shared" si="2"/>
        <v>0</v>
      </c>
      <c r="F18" s="1533">
        <f t="shared" si="2"/>
        <v>0</v>
      </c>
      <c r="G18" s="1533">
        <f t="shared" si="2"/>
        <v>0</v>
      </c>
      <c r="H18" s="1533">
        <f t="shared" si="2"/>
        <v>0</v>
      </c>
      <c r="I18" s="1533">
        <f t="shared" si="2"/>
        <v>0</v>
      </c>
      <c r="J18" s="1533">
        <f t="shared" si="2"/>
        <v>0</v>
      </c>
      <c r="K18" s="1526"/>
    </row>
    <row r="19" spans="2:11" ht="9.9499999999999993" customHeight="1">
      <c r="B19" s="1523"/>
      <c r="C19" s="1532" t="s">
        <v>1787</v>
      </c>
      <c r="D19" s="1531">
        <f>SUMIF('F9'!$N$7:$N$700,"1.3.1.Eq"&amp;D6,'F9'!$G$7:$G$700)</f>
        <v>0</v>
      </c>
      <c r="E19" s="1531">
        <f>SUMIF('F9'!$N$7:$N$700,"1.3.1.Eq"&amp;E6,'F9'!$G$7:$G$700)</f>
        <v>0</v>
      </c>
      <c r="F19" s="1531">
        <f>SUMIF('F9'!$N$7:$N$700,"1.3.1.Eq"&amp;F6,'F9'!$G$7:$G$700)</f>
        <v>0</v>
      </c>
      <c r="G19" s="1531">
        <f>SUMIF('F9'!$N$7:$N$700,"1.3.1.Eq"&amp;G6,'F9'!$G$7:$G$700)</f>
        <v>0</v>
      </c>
      <c r="H19" s="1531">
        <f>SUMIF('F9'!$N$7:$N$700,"1.3.1.Eq"&amp;H6,'F9'!$G$7:$G$700)</f>
        <v>0</v>
      </c>
      <c r="I19" s="1531">
        <f>SUMIF('F9'!$N$7:$N$700,"1.3.1.Eq"&amp;I6,'F9'!$G$7:$G$700)</f>
        <v>0</v>
      </c>
      <c r="J19" s="1531">
        <f>SUM(D19:I19)</f>
        <v>0</v>
      </c>
      <c r="K19" s="1526"/>
    </row>
    <row r="20" spans="2:11" ht="9.9499999999999993" customHeight="1">
      <c r="B20" s="1523"/>
      <c r="C20" s="1532" t="s">
        <v>1786</v>
      </c>
      <c r="D20" s="1531">
        <f>SUMIF('F9'!$N$7:$N$700,"1.3.2.Eq"&amp;D6,'F9'!$G$7:$G$700)</f>
        <v>0</v>
      </c>
      <c r="E20" s="1531">
        <f>SUMIF('F9'!$N$7:$N$700,"1.3.2.Eq"&amp;E6,'F9'!$G$7:$G$700)</f>
        <v>0</v>
      </c>
      <c r="F20" s="1531">
        <f>SUMIF('F9'!$N$7:$N$700,"1.3.2.Eq"&amp;F6,'F9'!$G$7:$G$700)</f>
        <v>0</v>
      </c>
      <c r="G20" s="1531">
        <f>SUMIF('F9'!$N$7:$N$700,"1.3.2.Eq"&amp;G6,'F9'!$G$7:$G$700)</f>
        <v>0</v>
      </c>
      <c r="H20" s="1531">
        <f>SUMIF('F9'!$N$7:$N$700,"1.3.2.Eq"&amp;H6,'F9'!$G$7:$G$700)</f>
        <v>0</v>
      </c>
      <c r="I20" s="1531">
        <f>SUMIF('F9'!$N$7:$N$700,"1.3.2.Eq"&amp;I6,'F9'!$G$7:$G$700)</f>
        <v>0</v>
      </c>
      <c r="J20" s="1531">
        <f>SUM(D20:I20)</f>
        <v>0</v>
      </c>
      <c r="K20" s="1526"/>
    </row>
    <row r="21" spans="2:11" ht="9.9499999999999993" customHeight="1">
      <c r="B21" s="1523"/>
      <c r="C21" s="1532" t="s">
        <v>104</v>
      </c>
      <c r="D21" s="1533">
        <f t="shared" ref="D21:J21" si="3">SUM(D22:D25)</f>
        <v>0</v>
      </c>
      <c r="E21" s="1533">
        <f t="shared" si="3"/>
        <v>0</v>
      </c>
      <c r="F21" s="1533">
        <f t="shared" si="3"/>
        <v>0</v>
      </c>
      <c r="G21" s="1533">
        <f t="shared" si="3"/>
        <v>0</v>
      </c>
      <c r="H21" s="1533">
        <f t="shared" si="3"/>
        <v>0</v>
      </c>
      <c r="I21" s="1533">
        <f t="shared" si="3"/>
        <v>0</v>
      </c>
      <c r="J21" s="1533">
        <f t="shared" si="3"/>
        <v>0</v>
      </c>
      <c r="K21" s="1526"/>
    </row>
    <row r="22" spans="2:11" ht="9.9499999999999993" customHeight="1">
      <c r="B22" s="1523"/>
      <c r="C22" s="1532" t="s">
        <v>1925</v>
      </c>
      <c r="D22" s="1531">
        <f>SUMIF('F9'!$N$7:$N$700,"1.4.1.Ou"&amp;D6,'F9'!$G$7:$G$700)</f>
        <v>0</v>
      </c>
      <c r="E22" s="1531">
        <f>SUMIF('F9'!$N$7:$N$700,"1.4.1.Ou"&amp;E6,'F9'!$G$7:$G$700)</f>
        <v>0</v>
      </c>
      <c r="F22" s="1531">
        <f>SUMIF('F9'!$N$7:$N$700,"1.4.1.Ou"&amp;F6,'F9'!$G$7:$G$700)</f>
        <v>0</v>
      </c>
      <c r="G22" s="1531">
        <f>SUMIF('F9'!$N$7:$N$700,"1.4.1.Ou"&amp;G6,'F9'!$G$7:$G$700)</f>
        <v>0</v>
      </c>
      <c r="H22" s="1531">
        <f>SUMIF('F9'!$N$7:$N$700,"1.4.1.Ou"&amp;H6,'F9'!$G$7:$G$700)</f>
        <v>0</v>
      </c>
      <c r="I22" s="1531">
        <f>SUMIF('F9'!$N$7:$N$700,"1.4.1.Ou"&amp;I6,'F9'!$G$7:$G$700)</f>
        <v>0</v>
      </c>
      <c r="J22" s="1531">
        <f t="shared" ref="J22:J28" si="4">SUM(D22:I22)</f>
        <v>0</v>
      </c>
      <c r="K22" s="1526"/>
    </row>
    <row r="23" spans="2:11" ht="9.9499999999999993" customHeight="1">
      <c r="B23" s="1523"/>
      <c r="C23" s="1532" t="s">
        <v>1926</v>
      </c>
      <c r="D23" s="1531">
        <f>SUMIF('F9'!$N$7:$N$700,"1.4.2.Ou"&amp;D6,'F9'!$G$7:$G$700)</f>
        <v>0</v>
      </c>
      <c r="E23" s="1531">
        <f>SUMIF('F9'!$N$7:$N$700,"1.4.2.Ou"&amp;E6,'F9'!$G$7:$G$700)</f>
        <v>0</v>
      </c>
      <c r="F23" s="1531">
        <f>SUMIF('F9'!$N$7:$N$700,"1.4.2.Ou"&amp;F6,'F9'!$G$7:$G$700)</f>
        <v>0</v>
      </c>
      <c r="G23" s="1531">
        <f>SUMIF('F9'!$N$7:$N$700,"1.4.2.Ou"&amp;G6,'F9'!$G$7:$G$700)</f>
        <v>0</v>
      </c>
      <c r="H23" s="1531">
        <f>SUMIF('F9'!$N$7:$N$700,"1.4.2.Ou"&amp;H6,'F9'!$G$7:$G$700)</f>
        <v>0</v>
      </c>
      <c r="I23" s="1531">
        <f>SUMIF('F9'!$N$7:$N$700,"1.4.2.Ou"&amp;I6,'F9'!$G$7:$G$700)</f>
        <v>0</v>
      </c>
      <c r="J23" s="1531">
        <f t="shared" si="4"/>
        <v>0</v>
      </c>
      <c r="K23" s="1526"/>
    </row>
    <row r="24" spans="2:11" ht="9.9499999999999993" customHeight="1">
      <c r="B24" s="1523"/>
      <c r="C24" s="1532" t="s">
        <v>1927</v>
      </c>
      <c r="D24" s="1531">
        <f>SUMIF('F9'!$N$7:$N$700,"1.4.3.Ou"&amp;D6,'F9'!$G$7:$G$700)</f>
        <v>0</v>
      </c>
      <c r="E24" s="1531">
        <f>SUMIF('F9'!$N$7:$N$700,"1.4.3.Ou"&amp;E6,'F9'!$G$7:$G$700)</f>
        <v>0</v>
      </c>
      <c r="F24" s="1531">
        <f>SUMIF('F9'!$N$7:$N$700,"1.4.3.Ou"&amp;F6,'F9'!$G$7:$G$700)</f>
        <v>0</v>
      </c>
      <c r="G24" s="1531">
        <f>SUMIF('F9'!$N$7:$N$700,"1.4.3.Ou"&amp;G6,'F9'!$G$7:$G$700)</f>
        <v>0</v>
      </c>
      <c r="H24" s="1531">
        <f>SUMIF('F9'!$N$7:$N$700,"1.4.3.Ou"&amp;H6,'F9'!$G$7:$G$700)</f>
        <v>0</v>
      </c>
      <c r="I24" s="1531">
        <f>SUMIF('F9'!$N$7:$N$700,"1.4.3.Ou"&amp;I6,'F9'!$G$7:$G$700)</f>
        <v>0</v>
      </c>
      <c r="J24" s="1531">
        <f t="shared" si="4"/>
        <v>0</v>
      </c>
      <c r="K24" s="1526"/>
    </row>
    <row r="25" spans="2:11" ht="9.9499999999999993" customHeight="1">
      <c r="B25" s="1523"/>
      <c r="C25" s="1532" t="s">
        <v>1928</v>
      </c>
      <c r="D25" s="1531">
        <f>SUMIF('F9'!$N$7:$N$700,"1.4.4.Ou"&amp;D6,'F9'!$G$7:$G$700)</f>
        <v>0</v>
      </c>
      <c r="E25" s="1531">
        <f>SUMIF('F9'!$N$7:$N$700,"1.4.4.Ou"&amp;E6,'F9'!$G$7:$G$700)</f>
        <v>0</v>
      </c>
      <c r="F25" s="1531">
        <f>SUMIF('F9'!$N$7:$N$700,"1.4.4.Ou"&amp;F6,'F9'!$G$7:$G$700)</f>
        <v>0</v>
      </c>
      <c r="G25" s="1531">
        <f>SUMIF('F9'!$N$7:$N$700,"1.4.4.Ou"&amp;G6,'F9'!$G$7:$G$700)</f>
        <v>0</v>
      </c>
      <c r="H25" s="1531">
        <f>SUMIF('F9'!$N$7:$N$700,"1.4.4.Ou"&amp;H6,'F9'!$G$7:$G$700)</f>
        <v>0</v>
      </c>
      <c r="I25" s="1531">
        <f>SUMIF('F9'!$N$7:$N$700,"1.4.4.Ou"&amp;I6,'F9'!$G$7:$G$700)</f>
        <v>0</v>
      </c>
      <c r="J25" s="1531">
        <f t="shared" si="4"/>
        <v>0</v>
      </c>
      <c r="K25" s="1526"/>
    </row>
    <row r="26" spans="2:11" ht="9.9499999999999993" customHeight="1">
      <c r="B26" s="1523"/>
      <c r="C26" s="1532" t="s">
        <v>1929</v>
      </c>
      <c r="D26" s="1531">
        <f>SUMIF('F9'!$N$7:$N$700,"1.5.Equi"&amp;D6,'F9'!$G$7:$G$700)</f>
        <v>0</v>
      </c>
      <c r="E26" s="1531">
        <f>SUMIF('F9'!$N$7:$N$700,"1.5.Equi"&amp;E6,'F9'!$G$7:$G$700)</f>
        <v>0</v>
      </c>
      <c r="F26" s="1531">
        <f>SUMIF('F9'!$N$7:$N$700,"1.5.Equi"&amp;F6,'F9'!$G$7:$G$700)</f>
        <v>0</v>
      </c>
      <c r="G26" s="1531">
        <f>SUMIF('F9'!$N$7:$N$700,"1.5.Equi"&amp;G6,'F9'!$G$7:$G$700)</f>
        <v>0</v>
      </c>
      <c r="H26" s="1531">
        <f>SUMIF('F9'!$N$7:$N$700,"1.5.Equi"&amp;H6,'F9'!$G$7:$G$700)</f>
        <v>0</v>
      </c>
      <c r="I26" s="1531">
        <f>SUMIF('F9'!$N$7:$N$700,"1.5.Equi"&amp;I6,'F9'!$G$7:$G$700)</f>
        <v>0</v>
      </c>
      <c r="J26" s="1531">
        <f t="shared" si="4"/>
        <v>0</v>
      </c>
      <c r="K26" s="1526"/>
    </row>
    <row r="27" spans="2:11" ht="9.9499999999999993" customHeight="1">
      <c r="B27" s="1523"/>
      <c r="C27" s="1532" t="s">
        <v>5399</v>
      </c>
      <c r="D27" s="1531">
        <f>SUMIF('F9'!$N$7:$N$700,"1.6.Equi"&amp;D6,'F9'!$G$7:$G$700)</f>
        <v>0</v>
      </c>
      <c r="E27" s="1531">
        <f>SUMIF('F9'!$N$7:$N$700,"1.6.Equi"&amp;E6,'F9'!$G$7:$G$700)</f>
        <v>0</v>
      </c>
      <c r="F27" s="1531">
        <f>SUMIF('F9'!$N$7:$N$700,"1.6.Equi"&amp;F6,'F9'!$G$7:$G$700)</f>
        <v>0</v>
      </c>
      <c r="G27" s="1531">
        <f>SUMIF('F9'!$N$7:$N$700,"1.6.Equi"&amp;G6,'F9'!$G$7:$G$700)</f>
        <v>0</v>
      </c>
      <c r="H27" s="1531">
        <f>SUMIF('F9'!$N$7:$N$700,"1.6.Equi"&amp;H6,'F9'!$G$7:$G$700)</f>
        <v>0</v>
      </c>
      <c r="I27" s="1531">
        <f>SUMIF('F9'!$N$7:$N$700,"1.6.Equi"&amp;I6,'F9'!$G$7:$G$700)</f>
        <v>0</v>
      </c>
      <c r="J27" s="1531">
        <f t="shared" si="4"/>
        <v>0</v>
      </c>
      <c r="K27" s="1526"/>
    </row>
    <row r="28" spans="2:11" ht="9.9499999999999993" customHeight="1">
      <c r="B28" s="1523"/>
      <c r="C28" s="1532" t="s">
        <v>5400</v>
      </c>
      <c r="D28" s="1531">
        <f>SUMIF('F9'!$N$7:$N$700,"1.7.Mobi"&amp;D6,'F9'!$G$7:$G$700)</f>
        <v>0</v>
      </c>
      <c r="E28" s="1531">
        <f>SUMIF('F9'!$N$7:$N$700,"1.7.Mobi"&amp;E6,'F9'!$G$7:$G$700)</f>
        <v>0</v>
      </c>
      <c r="F28" s="1531">
        <f>SUMIF('F9'!$N$7:$N$700,"1.7.Mobi"&amp;F6,'F9'!$G$7:$G$700)</f>
        <v>0</v>
      </c>
      <c r="G28" s="1531">
        <f>SUMIF('F9'!$N$7:$N$700,"1.7.Mobi"&amp;G6,'F9'!$G$7:$G$700)</f>
        <v>0</v>
      </c>
      <c r="H28" s="1531">
        <f>SUMIF('F9'!$N$7:$N$700,"1.7.Mobi"&amp;H6,'F9'!$G$7:$G$700)</f>
        <v>0</v>
      </c>
      <c r="I28" s="1531">
        <f>SUMIF('F9'!$N$7:$N$700,"1.7.Mobi"&amp;I6,'F9'!$G$7:$G$700)</f>
        <v>0</v>
      </c>
      <c r="J28" s="1531">
        <f t="shared" si="4"/>
        <v>0</v>
      </c>
      <c r="K28" s="1526"/>
    </row>
    <row r="29" spans="2:11" ht="9.9499999999999993" customHeight="1">
      <c r="B29" s="1523"/>
      <c r="C29" s="1532" t="s">
        <v>5402</v>
      </c>
      <c r="D29" s="1533">
        <f t="shared" ref="D29:I29" si="5">SUM(D30:D31)</f>
        <v>0</v>
      </c>
      <c r="E29" s="1533">
        <f t="shared" si="5"/>
        <v>0</v>
      </c>
      <c r="F29" s="1533">
        <f t="shared" si="5"/>
        <v>0</v>
      </c>
      <c r="G29" s="1533">
        <f t="shared" si="5"/>
        <v>0</v>
      </c>
      <c r="H29" s="1533">
        <f t="shared" si="5"/>
        <v>0</v>
      </c>
      <c r="I29" s="1533">
        <f t="shared" si="5"/>
        <v>0</v>
      </c>
      <c r="J29" s="1533">
        <f>SUM(J30:J31)</f>
        <v>0</v>
      </c>
      <c r="K29" s="1526"/>
    </row>
    <row r="30" spans="2:11" ht="9.9499999999999993" customHeight="1">
      <c r="B30" s="1523"/>
      <c r="C30" s="1532" t="s">
        <v>5403</v>
      </c>
      <c r="D30" s="1531">
        <f>SUMIF('F9'!$N$7:$N$700,"1.8.1.Ma"&amp;D6,'F9'!$G$7:$G$700)</f>
        <v>0</v>
      </c>
      <c r="E30" s="1531">
        <f>SUMIF('F9'!$N$7:$N$700,"1.8.1.Ma"&amp;E6,'F9'!$G$7:$G$700)</f>
        <v>0</v>
      </c>
      <c r="F30" s="1531">
        <f>SUMIF('F9'!$N$7:$N$700,"1.8.1.Ma"&amp;F6,'F9'!$G$7:$G$700)</f>
        <v>0</v>
      </c>
      <c r="G30" s="1531">
        <f>SUMIF('F9'!$N$7:$N$700,"1.8.1.Ma"&amp;G6,'F9'!$G$7:$G$700)</f>
        <v>0</v>
      </c>
      <c r="H30" s="1531">
        <f>SUMIF('F9'!$N$7:$N$700,"1.8.1.Ma"&amp;H6,'F9'!$G$7:$G$700)</f>
        <v>0</v>
      </c>
      <c r="I30" s="1531">
        <f>SUMIF('F9'!$N$7:$N$700,"1.8.1.Ma"&amp;I6,'F9'!$G$7:$G$700)</f>
        <v>0</v>
      </c>
      <c r="J30" s="1531">
        <f>SUM(D30:I30)</f>
        <v>0</v>
      </c>
      <c r="K30" s="1526"/>
    </row>
    <row r="31" spans="2:11" ht="9.9499999999999993" customHeight="1">
      <c r="B31" s="1523"/>
      <c r="C31" s="1532" t="s">
        <v>5404</v>
      </c>
      <c r="D31" s="1531">
        <f>SUMIF('F9'!$N$7:$N$700,"1.8.2.Ma"&amp;D6,'F9'!$G$7:$G$700)</f>
        <v>0</v>
      </c>
      <c r="E31" s="1531">
        <f>SUMIF('F9'!$N$7:$N$700,"1.8.2.Ma"&amp;E6,'F9'!$G$7:$G$700)</f>
        <v>0</v>
      </c>
      <c r="F31" s="1531">
        <f>SUMIF('F9'!$N$7:$N$700,"1.8.2.Ma"&amp;F6,'F9'!$G$7:$G$700)</f>
        <v>0</v>
      </c>
      <c r="G31" s="1531">
        <f>SUMIF('F9'!$N$7:$N$700,"1.8.2.Ma"&amp;G6,'F9'!$G$7:$G$700)</f>
        <v>0</v>
      </c>
      <c r="H31" s="1531">
        <f>SUMIF('F9'!$N$7:$N$700,"1.8.2.Ma"&amp;H6,'F9'!$G$7:$G$700)</f>
        <v>0</v>
      </c>
      <c r="I31" s="1531">
        <f>SUMIF('F9'!$N$7:$N$700,"1.8.2.Ma"&amp;I6,'F9'!$G$7:$G$700)</f>
        <v>0</v>
      </c>
      <c r="J31" s="1531">
        <f>SUM(D31:I31)</f>
        <v>0</v>
      </c>
      <c r="K31" s="1526"/>
    </row>
    <row r="32" spans="2:11" ht="21" customHeight="1">
      <c r="B32" s="1523"/>
      <c r="C32" s="1534" t="s">
        <v>5405</v>
      </c>
      <c r="D32" s="1531">
        <f>SUMIF('F9'!$N$7:$N$700,"1.9.Equi"&amp;D6,'F9'!$G$7:$G$700)</f>
        <v>0</v>
      </c>
      <c r="E32" s="1531">
        <f>SUMIF('F9'!$N$7:$N$700,"1.9.Equi"&amp;E6,'F9'!$G$7:$G$700)</f>
        <v>0</v>
      </c>
      <c r="F32" s="1531">
        <f>SUMIF('F9'!$N$7:$N$700,"1.9.Equi"&amp;F6,'F9'!$G$7:$G$700)</f>
        <v>0</v>
      </c>
      <c r="G32" s="1531">
        <f>SUMIF('F9'!$N$7:$N$700,"1.9.Equi"&amp;G6,'F9'!$G$7:$G$700)</f>
        <v>0</v>
      </c>
      <c r="H32" s="1531">
        <f>SUMIF('F9'!$N$7:$N$700,"1.9.Equi"&amp;H6,'F9'!$G$7:$G$700)</f>
        <v>0</v>
      </c>
      <c r="I32" s="1531">
        <f>SUMIF('F9'!$N$7:$N$700,"1.9.Equi"&amp;I6,'F9'!$G$7:$G$700)</f>
        <v>0</v>
      </c>
      <c r="J32" s="1531">
        <f>SUM(D32:I32)</f>
        <v>0</v>
      </c>
      <c r="K32" s="1526"/>
    </row>
    <row r="33" spans="2:11" ht="12" customHeight="1">
      <c r="B33" s="1523"/>
      <c r="C33" s="1535" t="s">
        <v>105</v>
      </c>
      <c r="D33" s="1533">
        <f t="shared" ref="D33:I33" si="6">SUM(D34:D35)</f>
        <v>0</v>
      </c>
      <c r="E33" s="1533">
        <f t="shared" si="6"/>
        <v>0</v>
      </c>
      <c r="F33" s="1533">
        <f t="shared" si="6"/>
        <v>0</v>
      </c>
      <c r="G33" s="1533">
        <f t="shared" si="6"/>
        <v>0</v>
      </c>
      <c r="H33" s="1533">
        <f t="shared" si="6"/>
        <v>0</v>
      </c>
      <c r="I33" s="1533">
        <f t="shared" si="6"/>
        <v>0</v>
      </c>
      <c r="J33" s="1533">
        <f>SUM(J34:J35)</f>
        <v>0</v>
      </c>
      <c r="K33" s="1526"/>
    </row>
    <row r="34" spans="2:11" ht="10.5" customHeight="1">
      <c r="B34" s="1523"/>
      <c r="C34" s="1534" t="s">
        <v>106</v>
      </c>
      <c r="D34" s="1531">
        <f>SUMIF('F9'!$N$7:$N$700,"1.10.1.O"&amp;D6,'F9'!$G$7:$G$700)</f>
        <v>0</v>
      </c>
      <c r="E34" s="1531">
        <f>SUMIF('F9'!$N$7:$N$700,"1.10.1.O"&amp;E6,'F9'!$G$7:$G$700)</f>
        <v>0</v>
      </c>
      <c r="F34" s="1531">
        <f>SUMIF('F9'!$N$7:$N$700,"1.10.1.O"&amp;F6,'F9'!$G$7:$G$700)</f>
        <v>0</v>
      </c>
      <c r="G34" s="1531">
        <f>SUMIF('F9'!$N$7:$N$700,"1.10.1.O"&amp;G6,'F9'!$G$7:$G$700)</f>
        <v>0</v>
      </c>
      <c r="H34" s="1531">
        <f>SUMIF('F9'!$N$7:$N$700,"1.10.1.O"&amp;H6,'F9'!$G$7:$G$700)</f>
        <v>0</v>
      </c>
      <c r="I34" s="1531">
        <f>SUMIF('F9'!$N$7:$N$700,"1.10.1.O"&amp;I6,'F9'!$G$7:$G$700)</f>
        <v>0</v>
      </c>
      <c r="J34" s="1531">
        <f>SUM(D34:I34)</f>
        <v>0</v>
      </c>
      <c r="K34" s="1526"/>
    </row>
    <row r="35" spans="2:11" ht="9.75" customHeight="1">
      <c r="B35" s="1523"/>
      <c r="C35" s="1536" t="s">
        <v>107</v>
      </c>
      <c r="D35" s="1531">
        <f>SUMIF('F9'!$N$7:$N$700,"1.10.2.O"&amp;D6,'F9'!$G$7:$G$700)</f>
        <v>0</v>
      </c>
      <c r="E35" s="1531">
        <f>SUMIF('F9'!$N$7:$N$700,"1.10.2.O"&amp;E6,'F9'!$G$7:$G$700)</f>
        <v>0</v>
      </c>
      <c r="F35" s="1531">
        <f>SUMIF('F9'!$N$7:$N$700,"1.10.2.O"&amp;F6,'F9'!$G$7:$G$700)</f>
        <v>0</v>
      </c>
      <c r="G35" s="1531">
        <f>SUMIF('F9'!$N$7:$N$700,"1.10.2.O"&amp;G6,'F9'!$G$7:$G$700)</f>
        <v>0</v>
      </c>
      <c r="H35" s="1531">
        <f>SUMIF('F9'!$N$7:$N$700,"1.10.2.O"&amp;H6,'F9'!$G$7:$G$700)</f>
        <v>0</v>
      </c>
      <c r="I35" s="1531">
        <f>SUMIF('F9'!$N$7:$N$700,"1.10.2.O"&amp;I6,'F9'!$G$7:$G$700)</f>
        <v>0</v>
      </c>
      <c r="J35" s="1531">
        <f>SUM(D35:I35)</f>
        <v>0</v>
      </c>
      <c r="K35" s="1526"/>
    </row>
    <row r="36" spans="2:11">
      <c r="B36" s="1523"/>
      <c r="C36" s="1527" t="s">
        <v>892</v>
      </c>
      <c r="D36" s="1537">
        <f t="shared" ref="D36:J36" si="7">D33+D32+D29+D28+D27+D26+D21+D18+D9+D8</f>
        <v>0</v>
      </c>
      <c r="E36" s="1537">
        <f t="shared" si="7"/>
        <v>0</v>
      </c>
      <c r="F36" s="1537">
        <f t="shared" si="7"/>
        <v>0</v>
      </c>
      <c r="G36" s="1537">
        <f t="shared" si="7"/>
        <v>0</v>
      </c>
      <c r="H36" s="1537">
        <f t="shared" si="7"/>
        <v>0</v>
      </c>
      <c r="I36" s="1537">
        <f t="shared" si="7"/>
        <v>0</v>
      </c>
      <c r="J36" s="1537">
        <f t="shared" si="7"/>
        <v>0</v>
      </c>
      <c r="K36" s="1526"/>
    </row>
    <row r="37" spans="2:11">
      <c r="B37" s="1523"/>
      <c r="C37" s="1530" t="s">
        <v>108</v>
      </c>
      <c r="D37" s="1531"/>
      <c r="E37" s="1531"/>
      <c r="F37" s="1531"/>
      <c r="G37" s="1531"/>
      <c r="H37" s="1531"/>
      <c r="I37" s="1531"/>
      <c r="J37" s="1531"/>
      <c r="K37" s="1526"/>
    </row>
    <row r="38" spans="2:11" ht="9.9499999999999993" customHeight="1">
      <c r="B38" s="1523"/>
      <c r="C38" s="1534" t="s">
        <v>739</v>
      </c>
      <c r="D38" s="1531">
        <f>SUMIF('F9'!$N$7:$N$700,"2.1.Pate"&amp;D6,'F9'!$G$7:$G$700)</f>
        <v>0</v>
      </c>
      <c r="E38" s="1531">
        <f>SUMIF('F9'!$N$7:$N$700,"2.1.Pate"&amp;E6,'F9'!$G$7:$G$700)</f>
        <v>0</v>
      </c>
      <c r="F38" s="1531">
        <f>SUMIF('F9'!$N$7:$N$700,"2.1.Pate"&amp;F6,'F9'!$G$7:$G$700)</f>
        <v>0</v>
      </c>
      <c r="G38" s="1531">
        <f>SUMIF('F9'!$N$7:$N$700,"2.1.Pate"&amp;G6,'F9'!$G$7:$G$700)</f>
        <v>0</v>
      </c>
      <c r="H38" s="1531">
        <f>SUMIF('F9'!$N$7:$N$700,"2.1.Pate"&amp;H6,'F9'!$G$7:$G$700)</f>
        <v>0</v>
      </c>
      <c r="I38" s="1531">
        <f>SUMIF('F9'!$N$7:$N$700,"2.1.Pate"&amp;I6,'F9'!$G$7:$G$700)</f>
        <v>0</v>
      </c>
      <c r="J38" s="1531">
        <f>SUM(D38:I38)</f>
        <v>0</v>
      </c>
      <c r="K38" s="1526"/>
    </row>
    <row r="39" spans="2:11" ht="9.9499999999999993" customHeight="1">
      <c r="B39" s="1523"/>
      <c r="C39" s="1532" t="s">
        <v>740</v>
      </c>
      <c r="D39" s="1531">
        <f>SUMIF('F9'!$N$7:$N$700,"2.2.Estu"&amp;D6,'F9'!$G$7:$G$700)</f>
        <v>0</v>
      </c>
      <c r="E39" s="1531">
        <f>SUMIF('F9'!$N$7:$N$700,"2.2.Estu"&amp;E6,'F9'!$G$7:$G$700)</f>
        <v>0</v>
      </c>
      <c r="F39" s="1531">
        <f>SUMIF('F9'!$N$7:$N$700,"2.2.Estu"&amp;F6,'F9'!$G$7:$G$700)</f>
        <v>0</v>
      </c>
      <c r="G39" s="1531">
        <f>SUMIF('F9'!$N$7:$N$700,"2.2.Estu"&amp;G6,'F9'!$G$7:$G$700)</f>
        <v>0</v>
      </c>
      <c r="H39" s="1531">
        <f>SUMIF('F9'!$N$7:$N$700,"2.2.Estu"&amp;H6,'F9'!$G$7:$G$700)</f>
        <v>0</v>
      </c>
      <c r="I39" s="1531">
        <f>SUMIF('F9'!$N$7:$N$700,"2.2.Estu"&amp;I6,'F9'!$G$7:$G$700)</f>
        <v>0</v>
      </c>
      <c r="J39" s="1531">
        <f t="shared" ref="J39:J52" si="8">SUM(D39:I39)</f>
        <v>0</v>
      </c>
      <c r="K39" s="1526"/>
    </row>
    <row r="40" spans="2:11" ht="9.9499999999999993" customHeight="1">
      <c r="B40" s="1523"/>
      <c r="C40" s="1527" t="s">
        <v>892</v>
      </c>
      <c r="D40" s="1537">
        <f t="shared" ref="D40:J40" si="9">D38+D39</f>
        <v>0</v>
      </c>
      <c r="E40" s="1537">
        <f t="shared" si="9"/>
        <v>0</v>
      </c>
      <c r="F40" s="1537">
        <f t="shared" si="9"/>
        <v>0</v>
      </c>
      <c r="G40" s="1537">
        <f t="shared" si="9"/>
        <v>0</v>
      </c>
      <c r="H40" s="1537">
        <f t="shared" si="9"/>
        <v>0</v>
      </c>
      <c r="I40" s="1537">
        <f t="shared" si="9"/>
        <v>0</v>
      </c>
      <c r="J40" s="1537">
        <f t="shared" si="9"/>
        <v>0</v>
      </c>
      <c r="K40" s="1526"/>
    </row>
    <row r="41" spans="2:11" ht="9.9499999999999993" customHeight="1">
      <c r="B41" s="1523"/>
      <c r="C41" s="1530" t="s">
        <v>741</v>
      </c>
      <c r="D41" s="1533"/>
      <c r="E41" s="1533"/>
      <c r="F41" s="1533"/>
      <c r="G41" s="1533"/>
      <c r="H41" s="1533"/>
      <c r="I41" s="1533"/>
      <c r="J41" s="1533"/>
      <c r="K41" s="1526"/>
    </row>
    <row r="42" spans="2:11" ht="9.9499999999999993" customHeight="1">
      <c r="B42" s="1523"/>
      <c r="C42" s="1532" t="s">
        <v>493</v>
      </c>
      <c r="D42" s="1531">
        <f>SUMIF('F9'!$N$7:$N$700,"3.1.Desp"&amp;D6,'F9'!$G$7:$G$700)</f>
        <v>0</v>
      </c>
      <c r="E42" s="1531">
        <f>SUMIF('F9'!$N$7:$N$700,"3.1.Desp"&amp;E6,'F9'!$G$7:$G$700)</f>
        <v>0</v>
      </c>
      <c r="F42" s="1531">
        <f>SUMIF('F9'!$N$7:$N$700,"3.1.Desp"&amp;F6,'F9'!$G$7:$G$700)</f>
        <v>0</v>
      </c>
      <c r="G42" s="1531">
        <f>SUMIF('F9'!$N$7:$N$700,"3.1.Desp"&amp;G6,'F9'!$G$7:$G$700)</f>
        <v>0</v>
      </c>
      <c r="H42" s="1531">
        <f>SUMIF('F9'!$N$7:$N$700,"3.1.Desp"&amp;H6,'F9'!$G$7:$G$700)</f>
        <v>0</v>
      </c>
      <c r="I42" s="1531">
        <f>SUMIF('F9'!$N$7:$N$700,"3.1.Desp"&amp;I6,'F9'!$G$7:$G$700)</f>
        <v>0</v>
      </c>
      <c r="J42" s="1531">
        <f>SUM(D42:I42)</f>
        <v>0</v>
      </c>
      <c r="K42" s="1526"/>
    </row>
    <row r="43" spans="2:11" ht="9.9499999999999993" customHeight="1">
      <c r="B43" s="1523"/>
      <c r="C43" s="1532" t="s">
        <v>494</v>
      </c>
      <c r="D43" s="1531">
        <f>SUMIF('F9'!$N$7:$N$700,"3.2.Assi"&amp;D6,'F9'!$G$7:$G$700)</f>
        <v>0</v>
      </c>
      <c r="E43" s="1531">
        <f>SUMIF('F9'!$N$7:$N$700,"3.2.Assi"&amp;E6,'F9'!$G$7:$G$700)</f>
        <v>0</v>
      </c>
      <c r="F43" s="1531">
        <f>SUMIF('F9'!$N$7:$N$700,"3.2.Assi"&amp;F6,'F9'!$G$7:$G$700)</f>
        <v>0</v>
      </c>
      <c r="G43" s="1531">
        <f>SUMIF('F9'!$N$7:$N$700,"3.2.Assi"&amp;G6,'F9'!$G$7:$G$700)</f>
        <v>0</v>
      </c>
      <c r="H43" s="1531">
        <f>SUMIF('F9'!$N$7:$N$700,"3.2.Assi"&amp;H6,'F9'!$G$7:$G$700)</f>
        <v>0</v>
      </c>
      <c r="I43" s="1531">
        <f>SUMIF('F9'!$N$7:$N$700,"3.2.Assi"&amp;I6,'F9'!$G$7:$G$700)</f>
        <v>0</v>
      </c>
      <c r="J43" s="1531">
        <f>SUM(D43:I43)</f>
        <v>0</v>
      </c>
      <c r="K43" s="1526"/>
    </row>
    <row r="44" spans="2:11" ht="9.9499999999999993" customHeight="1">
      <c r="B44" s="1523"/>
      <c r="C44" s="1532" t="s">
        <v>495</v>
      </c>
      <c r="D44" s="1531">
        <f>SUMIF('F9'!$N$7:$N$700,"3.3.Outr"&amp;D6,'F9'!$G$7:$G$700)</f>
        <v>0</v>
      </c>
      <c r="E44" s="1531">
        <f>SUMIF('F9'!$N$7:$N$700,"3.3.Outr"&amp;E6,'F9'!$G$7:$G$700)</f>
        <v>0</v>
      </c>
      <c r="F44" s="1531">
        <f>SUMIF('F9'!$N$7:$N$700,"3.3.Outr"&amp;F6,'F9'!$G$7:$G$700)</f>
        <v>0</v>
      </c>
      <c r="G44" s="1531">
        <f>SUMIF('F9'!$N$7:$N$700,"3.3.Outr"&amp;G6,'F9'!$G$7:$G$700)</f>
        <v>0</v>
      </c>
      <c r="H44" s="1531">
        <f>SUMIF('F9'!$N$7:$N$700,"3.3.Outr"&amp;H6,'F9'!$G$7:$G$700)</f>
        <v>0</v>
      </c>
      <c r="I44" s="1531">
        <f>SUMIF('F9'!$N$7:$N$700,"3.3.Outr"&amp;I6,'F9'!$G$7:$G$700)</f>
        <v>0</v>
      </c>
      <c r="J44" s="1531">
        <f t="shared" si="8"/>
        <v>0</v>
      </c>
      <c r="K44" s="1526"/>
    </row>
    <row r="45" spans="2:11" ht="9.9499999999999993" customHeight="1">
      <c r="B45" s="1523"/>
      <c r="C45" s="1532" t="s">
        <v>496</v>
      </c>
      <c r="D45" s="1531">
        <f>SUMIF('F9'!$N$7:$N$700,"3.4.Inve"&amp;D6,'F9'!$G$7:$G$700)</f>
        <v>0</v>
      </c>
      <c r="E45" s="1531">
        <f>SUMIF('F9'!$N$7:$N$700,"3.4.Inve"&amp;E6,'F9'!$G$7:$G$700)</f>
        <v>0</v>
      </c>
      <c r="F45" s="1531">
        <f>SUMIF('F9'!$N$7:$N$700,"3.4.Inve"&amp;F6,'F9'!$G$7:$G$700)</f>
        <v>0</v>
      </c>
      <c r="G45" s="1531">
        <f>SUMIF('F9'!$N$7:$N$700,"3.4.Inve"&amp;G6,'F9'!$G$7:$G$700)</f>
        <v>0</v>
      </c>
      <c r="H45" s="1531">
        <f>SUMIF('F9'!$N$7:$N$700,"3.4.Inve"&amp;H6,'F9'!$G$7:$G$700)</f>
        <v>0</v>
      </c>
      <c r="I45" s="1531">
        <f>SUMIF('F9'!$N$7:$N$700,"3.4.Inve"&amp;I6,'F9'!$G$7:$G$700)</f>
        <v>0</v>
      </c>
      <c r="J45" s="1531">
        <f t="shared" si="8"/>
        <v>0</v>
      </c>
      <c r="K45" s="1526"/>
    </row>
    <row r="46" spans="2:11" ht="9.9499999999999993" customHeight="1">
      <c r="B46" s="1523"/>
      <c r="C46" s="1532" t="s">
        <v>497</v>
      </c>
      <c r="D46" s="1531">
        <f>SUMIF('F9'!$N$7:$N$700,"3.5.Form"&amp;D6,'F9'!$G$7:$G$700)</f>
        <v>0</v>
      </c>
      <c r="E46" s="1531">
        <f>SUMIF('F9'!$N$7:$N$700,"3.5.Form"&amp;E6,'F9'!$G$7:$G$700)</f>
        <v>0</v>
      </c>
      <c r="F46" s="1531">
        <f>SUMIF('F9'!$N$7:$N$700,"3.5.Form"&amp;F6,'F9'!$G$7:$G$700)</f>
        <v>0</v>
      </c>
      <c r="G46" s="1531">
        <f>SUMIF('F9'!$N$7:$N$700,"3.5.Form"&amp;G6,'F9'!$G$7:$G$700)</f>
        <v>0</v>
      </c>
      <c r="H46" s="1531">
        <f>SUMIF('F9'!$N$7:$N$700,"3.5.Form"&amp;H6,'F9'!$G$7:$G$700)</f>
        <v>0</v>
      </c>
      <c r="I46" s="1531">
        <f>SUMIF('F9'!$N$7:$N$700,"3.5.Form"&amp;I6,'F9'!$G$7:$G$700)</f>
        <v>0</v>
      </c>
      <c r="J46" s="1531">
        <f>SUM(D46:I46)</f>
        <v>0</v>
      </c>
      <c r="K46" s="1526"/>
    </row>
    <row r="47" spans="2:11" ht="9.9499999999999993" customHeight="1">
      <c r="B47" s="1523"/>
      <c r="C47" s="1532" t="s">
        <v>498</v>
      </c>
      <c r="D47" s="1531">
        <f>SUMIF('F9'!$N$7:$N$700,"3.6.Divu"&amp;D6,'F9'!$G$7:$G$700)</f>
        <v>0</v>
      </c>
      <c r="E47" s="1531">
        <f>SUMIF('F9'!$N$7:$N$700,"3.6.Divu"&amp;E6,'F9'!$G$7:$G$700)</f>
        <v>0</v>
      </c>
      <c r="F47" s="1531">
        <f>SUMIF('F9'!$N$7:$N$700,"3.6.Divu"&amp;F6,'F9'!$G$7:$G$700)</f>
        <v>0</v>
      </c>
      <c r="G47" s="1531">
        <f>SUMIF('F9'!$N$7:$N$700,"3.6.Divu"&amp;G6,'F9'!$G$7:$G$700)</f>
        <v>0</v>
      </c>
      <c r="H47" s="1531">
        <f>SUMIF('F9'!$N$7:$N$700,"3.6.Divu"&amp;H6,'F9'!$G$7:$G$700)</f>
        <v>0</v>
      </c>
      <c r="I47" s="1531">
        <f>SUMIF('F9'!$N$7:$N$700,"3.6.Divu"&amp;I6,'F9'!$G$7:$G$700)</f>
        <v>0</v>
      </c>
      <c r="J47" s="1531">
        <f t="shared" si="8"/>
        <v>0</v>
      </c>
      <c r="K47" s="1526"/>
    </row>
    <row r="48" spans="2:11" ht="9.9499999999999993" customHeight="1">
      <c r="B48" s="1523"/>
      <c r="C48" s="1532" t="s">
        <v>5654</v>
      </c>
      <c r="D48" s="1531">
        <f>SUMIF('F9'!$N$7:$N$700,"3.7.Outr"&amp;D6,'F9'!$G$7:$G$700)</f>
        <v>0</v>
      </c>
      <c r="E48" s="1531">
        <f>SUMIF('F9'!$N$7:$N$700,"3.7.Outr"&amp;E6,'F9'!$G$7:$G$700)</f>
        <v>0</v>
      </c>
      <c r="F48" s="1531">
        <f>SUMIF('F9'!$N$7:$N$700,"3.7.Outr"&amp;F6,'F9'!$G$7:$G$700)</f>
        <v>0</v>
      </c>
      <c r="G48" s="1531">
        <f>SUMIF('F9'!$N$7:$N$700,"3.7.Outr"&amp;G6,'F9'!$G$7:$G$700)</f>
        <v>0</v>
      </c>
      <c r="H48" s="1531">
        <f>SUMIF('F9'!$N$7:$N$700,"3.7.Outr"&amp;H6,'F9'!$G$7:$G$700)</f>
        <v>0</v>
      </c>
      <c r="I48" s="1531">
        <f>SUMIF('F9'!$N$7:$N$700,"3.7.Outr"&amp;I6,'F9'!$G$7:$G$700)</f>
        <v>0</v>
      </c>
      <c r="J48" s="1531">
        <f t="shared" si="8"/>
        <v>0</v>
      </c>
      <c r="K48" s="1526"/>
    </row>
    <row r="49" spans="2:11" ht="9.9499999999999993" customHeight="1">
      <c r="B49" s="1523"/>
      <c r="C49" s="1538" t="s">
        <v>499</v>
      </c>
      <c r="D49" s="1531">
        <f>SUMIF('F9'!$N$7:$N$700,"3.8.Amor"&amp;D6,'F9'!$G$7:$G$700)</f>
        <v>0</v>
      </c>
      <c r="E49" s="1531">
        <f>SUMIF('F9'!$N$7:$N$700,"3.8.Amor"&amp;E6,'F9'!$G$7:$G$700)</f>
        <v>0</v>
      </c>
      <c r="F49" s="1531">
        <f>SUMIF('F9'!$N$7:$N$700,"3.8.Amor"&amp;F6,'F9'!$G$7:$G$700)</f>
        <v>0</v>
      </c>
      <c r="G49" s="1531">
        <f>SUMIF('F9'!$N$7:$N$700,"3.8.Amor"&amp;G6,'F9'!$G$7:$G$700)</f>
        <v>0</v>
      </c>
      <c r="H49" s="1531">
        <f>SUMIF('F9'!$N$7:$N$700,"3.8. Am"&amp;H6,'F9'!$G$7:$G$700)</f>
        <v>0</v>
      </c>
      <c r="I49" s="1531">
        <f>SUMIF('F9'!$N$7:$N$700,"3.8. Am"&amp;I6,'F9'!$G$7:$G$700)</f>
        <v>0</v>
      </c>
      <c r="J49" s="1531">
        <f t="shared" si="8"/>
        <v>0</v>
      </c>
      <c r="K49" s="1526"/>
    </row>
    <row r="50" spans="2:11">
      <c r="B50" s="1523"/>
      <c r="C50" s="1527" t="s">
        <v>892</v>
      </c>
      <c r="D50" s="1537">
        <f t="shared" ref="D50:J50" si="10">SUM(D42:D49)</f>
        <v>0</v>
      </c>
      <c r="E50" s="1537">
        <f t="shared" si="10"/>
        <v>0</v>
      </c>
      <c r="F50" s="1537">
        <f t="shared" si="10"/>
        <v>0</v>
      </c>
      <c r="G50" s="1537">
        <f t="shared" si="10"/>
        <v>0</v>
      </c>
      <c r="H50" s="1537">
        <f t="shared" si="10"/>
        <v>0</v>
      </c>
      <c r="I50" s="1537">
        <f t="shared" si="10"/>
        <v>0</v>
      </c>
      <c r="J50" s="1537">
        <f t="shared" si="10"/>
        <v>0</v>
      </c>
      <c r="K50" s="1526"/>
    </row>
    <row r="51" spans="2:11">
      <c r="B51" s="1523"/>
      <c r="C51" s="1530" t="s">
        <v>1627</v>
      </c>
      <c r="D51" s="1539">
        <f>SUMIF('F9'!$N$7:$N$700,"4.JUROS "&amp;D6,'F9'!$G$7:$G$700)</f>
        <v>0</v>
      </c>
      <c r="E51" s="1539">
        <f>SUMIF('F9'!$N$7:$N$700,"4.JUROS "&amp;E6,'F9'!$G$7:$G$700)</f>
        <v>0</v>
      </c>
      <c r="F51" s="1539">
        <f>SUMIF('F9'!$N$7:$N$700,"4.JUROS "&amp;F6,'F9'!$G$7:$G$700)</f>
        <v>0</v>
      </c>
      <c r="G51" s="1539">
        <f>SUMIF('F9'!$N$7:$N$700,"4.JUROS "&amp;G6,'F9'!$G$7:$G$700)</f>
        <v>0</v>
      </c>
      <c r="H51" s="1539">
        <f>SUMIF('F9'!$N$7:$N$700,"4.JUROS "&amp;H6,'F9'!$G$7:$G$700)</f>
        <v>0</v>
      </c>
      <c r="I51" s="1539">
        <f>SUMIF('F9'!$N$7:$N$700,"4.JUROS "&amp;I6,'F9'!$G$7:$G$700)</f>
        <v>0</v>
      </c>
      <c r="J51" s="1539">
        <f t="shared" si="8"/>
        <v>0</v>
      </c>
      <c r="K51" s="1526"/>
    </row>
    <row r="52" spans="2:11">
      <c r="B52" s="1523"/>
      <c r="C52" s="1540" t="s">
        <v>1628</v>
      </c>
      <c r="D52" s="1531">
        <f>SUMIF('F9'!$N$7:$N$700,"5.FUNDO "&amp;D6,'F9'!$G$7:$G$700)</f>
        <v>0</v>
      </c>
      <c r="E52" s="1531">
        <f>SUMIF('F9'!$N$7:$N$700,"5.FUNDO "&amp;E6,'F9'!$G$7:$G$700)</f>
        <v>0</v>
      </c>
      <c r="F52" s="1531">
        <f>SUMIF('F9'!$N$7:$N$700,"5.FUNDO "&amp;F6,'F9'!$G$7:$G$700)</f>
        <v>0</v>
      </c>
      <c r="G52" s="1531">
        <f>SUMIF('F9'!$N$7:$N$700,"5.FUNDO "&amp;G6,'F9'!$G$7:$G$700)</f>
        <v>0</v>
      </c>
      <c r="H52" s="1531">
        <f>SUMIF('F9'!$N$7:$N$700,"5.FUNDO "&amp;H6,'F9'!$G$7:$G$700)</f>
        <v>0</v>
      </c>
      <c r="I52" s="1531">
        <f>SUMIF('F9'!$N$7:$N$700,"5.FUNDO "&amp;I6,'F9'!$G$7:$G$700)</f>
        <v>0</v>
      </c>
      <c r="J52" s="1531">
        <f t="shared" si="8"/>
        <v>0</v>
      </c>
      <c r="K52" s="1526"/>
    </row>
    <row r="53" spans="2:11">
      <c r="B53" s="1523"/>
      <c r="C53" s="1527" t="s">
        <v>1629</v>
      </c>
      <c r="D53" s="1537">
        <f t="shared" ref="D53:J53" si="11">D52+D51+D50+D36+D40</f>
        <v>0</v>
      </c>
      <c r="E53" s="1537">
        <f t="shared" si="11"/>
        <v>0</v>
      </c>
      <c r="F53" s="1537">
        <f t="shared" si="11"/>
        <v>0</v>
      </c>
      <c r="G53" s="1537">
        <f t="shared" si="11"/>
        <v>0</v>
      </c>
      <c r="H53" s="1537">
        <f t="shared" si="11"/>
        <v>0</v>
      </c>
      <c r="I53" s="1537">
        <f t="shared" si="11"/>
        <v>0</v>
      </c>
      <c r="J53" s="1537">
        <f t="shared" si="11"/>
        <v>0</v>
      </c>
      <c r="K53" s="1526"/>
    </row>
    <row r="54" spans="2:11">
      <c r="B54" s="1523"/>
      <c r="K54" s="1526"/>
    </row>
    <row r="55" spans="2:11">
      <c r="B55" s="1523"/>
      <c r="C55" s="1285" t="s">
        <v>2461</v>
      </c>
      <c r="K55" s="1526"/>
    </row>
    <row r="56" spans="2:11">
      <c r="B56" s="1523"/>
      <c r="K56" s="1526"/>
    </row>
    <row r="57" spans="2:11">
      <c r="B57" s="1523"/>
      <c r="K57" s="1526"/>
    </row>
    <row r="58" spans="2:11">
      <c r="B58" s="1523"/>
      <c r="K58" s="1526"/>
    </row>
    <row r="59" spans="2:11">
      <c r="B59" s="1523"/>
      <c r="K59" s="1526"/>
    </row>
    <row r="60" spans="2:11">
      <c r="B60" s="1523"/>
      <c r="K60" s="1526"/>
    </row>
    <row r="61" spans="2:11">
      <c r="B61" s="1523"/>
      <c r="K61" s="1526"/>
    </row>
    <row r="62" spans="2:11">
      <c r="B62" s="1523"/>
      <c r="K62" s="1526"/>
    </row>
    <row r="63" spans="2:11">
      <c r="B63" s="1523"/>
      <c r="K63" s="1526"/>
    </row>
    <row r="64" spans="2:11">
      <c r="B64" s="1523"/>
      <c r="K64" s="1526"/>
    </row>
    <row r="65" spans="2:11">
      <c r="B65" s="1523"/>
      <c r="K65" s="1526"/>
    </row>
    <row r="66" spans="2:11">
      <c r="B66" s="1523"/>
      <c r="K66" s="1526"/>
    </row>
    <row r="67" spans="2:11">
      <c r="B67" s="1523"/>
      <c r="K67" s="1526"/>
    </row>
    <row r="68" spans="2:11">
      <c r="B68" s="1523"/>
      <c r="K68" s="1526"/>
    </row>
    <row r="69" spans="2:11">
      <c r="B69" s="1523"/>
      <c r="K69" s="1526"/>
    </row>
    <row r="70" spans="2:11">
      <c r="B70" s="1523"/>
      <c r="K70" s="1526"/>
    </row>
    <row r="71" spans="2:11">
      <c r="B71" s="1523"/>
      <c r="K71" s="1526"/>
    </row>
    <row r="72" spans="2:11">
      <c r="B72" s="1523"/>
      <c r="K72" s="1526"/>
    </row>
    <row r="73" spans="2:11">
      <c r="B73" s="1523"/>
      <c r="K73" s="1526"/>
    </row>
    <row r="74" spans="2:11">
      <c r="B74" s="1523"/>
      <c r="K74" s="1526"/>
    </row>
    <row r="75" spans="2:11">
      <c r="B75" s="1523"/>
      <c r="K75" s="1526"/>
    </row>
    <row r="76" spans="2:11">
      <c r="B76" s="1523"/>
      <c r="K76" s="1526"/>
    </row>
    <row r="77" spans="2:11">
      <c r="B77" s="1523"/>
      <c r="K77" s="1526"/>
    </row>
    <row r="78" spans="2:11">
      <c r="B78" s="1523"/>
      <c r="K78" s="1526"/>
    </row>
    <row r="79" spans="2:11">
      <c r="B79" s="1523"/>
      <c r="K79" s="1526"/>
    </row>
    <row r="80" spans="2:11">
      <c r="B80" s="1523"/>
      <c r="K80" s="1526"/>
    </row>
    <row r="81" spans="2:11">
      <c r="B81" s="1523"/>
      <c r="K81" s="1526"/>
    </row>
    <row r="82" spans="2:11">
      <c r="B82" s="1523"/>
      <c r="K82" s="1526"/>
    </row>
    <row r="83" spans="2:11">
      <c r="B83" s="1523"/>
      <c r="K83" s="1526"/>
    </row>
    <row r="84" spans="2:11">
      <c r="B84" s="1523"/>
      <c r="K84" s="1526"/>
    </row>
    <row r="85" spans="2:11">
      <c r="B85" s="1523"/>
      <c r="K85" s="1526"/>
    </row>
    <row r="86" spans="2:11">
      <c r="B86" s="1523"/>
      <c r="K86" s="1526"/>
    </row>
    <row r="87" spans="2:11">
      <c r="B87" s="1523"/>
      <c r="K87" s="1526"/>
    </row>
    <row r="88" spans="2:11">
      <c r="B88" s="1523"/>
      <c r="K88" s="1526"/>
    </row>
    <row r="89" spans="2:11">
      <c r="B89" s="1523"/>
      <c r="K89" s="1526"/>
    </row>
    <row r="90" spans="2:11">
      <c r="B90" s="1523"/>
      <c r="K90" s="1526"/>
    </row>
    <row r="91" spans="2:11">
      <c r="B91" s="1523"/>
      <c r="K91" s="1526"/>
    </row>
    <row r="92" spans="2:11">
      <c r="B92" s="1523"/>
      <c r="K92" s="1526"/>
    </row>
    <row r="93" spans="2:11">
      <c r="B93" s="1523"/>
      <c r="K93" s="1526"/>
    </row>
    <row r="94" spans="2:11">
      <c r="B94" s="1523"/>
      <c r="K94" s="1526"/>
    </row>
    <row r="95" spans="2:11">
      <c r="B95" s="1541"/>
      <c r="C95" s="1542"/>
      <c r="D95" s="1542"/>
      <c r="E95" s="1542"/>
      <c r="F95" s="1542"/>
      <c r="G95" s="1542"/>
      <c r="H95" s="1542"/>
      <c r="I95" s="1542"/>
      <c r="J95" s="1542"/>
      <c r="K95" s="1543"/>
    </row>
    <row r="96" spans="2:11"/>
    <row r="97" spans="2:15" ht="12.75" customHeight="1">
      <c r="B97" s="952" t="s">
        <v>3811</v>
      </c>
      <c r="C97" s="953"/>
      <c r="D97" s="953"/>
      <c r="E97" s="953"/>
      <c r="F97" s="953"/>
      <c r="G97" s="953"/>
      <c r="H97" s="953"/>
      <c r="I97" s="953"/>
      <c r="J97" s="953"/>
      <c r="K97" s="954"/>
      <c r="L97" s="1544"/>
      <c r="M97" s="1544"/>
      <c r="N97" s="1544"/>
      <c r="O97" s="1544"/>
    </row>
    <row r="98" spans="2:15" ht="5.25" customHeight="1">
      <c r="C98" s="919"/>
      <c r="D98" s="925"/>
      <c r="E98" s="955"/>
      <c r="F98" s="955"/>
      <c r="G98" s="955"/>
      <c r="H98" s="955"/>
      <c r="I98" s="955"/>
      <c r="J98" s="955"/>
      <c r="K98" s="955"/>
      <c r="L98" s="955"/>
      <c r="M98" s="955"/>
      <c r="N98" s="955"/>
      <c r="O98" s="919"/>
    </row>
    <row r="99" spans="2:15" ht="12.75" customHeight="1">
      <c r="B99" s="957">
        <f>'F1'!$K$19</f>
        <v>0</v>
      </c>
      <c r="C99" s="958"/>
      <c r="D99" s="958"/>
      <c r="E99" s="958"/>
      <c r="F99" s="958"/>
      <c r="G99" s="958"/>
      <c r="H99" s="958"/>
      <c r="I99" s="958"/>
      <c r="J99" s="958"/>
      <c r="K99" s="959"/>
      <c r="L99" s="1033"/>
      <c r="M99" s="1033"/>
      <c r="N99" s="1033"/>
      <c r="O99" s="1033"/>
    </row>
    <row r="100" spans="2:15" ht="12.75">
      <c r="K100" s="1545"/>
    </row>
    <row r="101" spans="2:15">
      <c r="K101" s="1546" t="s">
        <v>3923</v>
      </c>
    </row>
    <row r="102" spans="2:15"/>
    <row r="103" spans="2:15"/>
  </sheetData>
  <sheetProtection algorithmName="SHA-512" hashValue="8NJmRUnkwKFZSPtGcMX3sR9uigJWywWlRzL0Yydv+HkFylr/gdu49eKUU2XU6kkDhX4i2Ot4xBkdamMdqx0YWA==" saltValue="YjP4gpFBW00nhumDSfWKPQ==" spinCount="100000" sheet="1" objects="1" scenarios="1" selectLockedCells="1"/>
  <mergeCells count="1">
    <mergeCell ref="C3:J3"/>
  </mergeCells>
  <phoneticPr fontId="0" type="noConversion"/>
  <printOptions horizontalCentered="1" verticalCentered="1" gridLinesSet="0"/>
  <pageMargins left="0.43307086614173229" right="0.6692913385826772" top="0.31496062992125984" bottom="0.47244094488188981" header="0.35433070866141736" footer="0.51181102362204722"/>
  <pageSetup paperSize="9" scale="71" orientation="portrait"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codeName="Sheet14"/>
  <dimension ref="B1:IT101"/>
  <sheetViews>
    <sheetView showGridLines="0" showRowColHeaders="0" showZeros="0" zoomScale="115" zoomScaleNormal="115" zoomScaleSheetLayoutView="100" workbookViewId="0">
      <selection activeCell="F23" sqref="F23"/>
    </sheetView>
  </sheetViews>
  <sheetFormatPr defaultColWidth="0" defaultRowHeight="11.25" zeroHeight="1"/>
  <cols>
    <col min="1" max="1" width="2.28515625" style="156" customWidth="1"/>
    <col min="2" max="2" width="4.7109375" style="156" customWidth="1"/>
    <col min="3" max="3" width="37.140625" style="156" customWidth="1"/>
    <col min="4" max="7" width="11.85546875" style="156" customWidth="1"/>
    <col min="8" max="9" width="9.140625" style="156" hidden="1" customWidth="1"/>
    <col min="10" max="10" width="19.42578125" style="156" customWidth="1"/>
    <col min="11" max="11" width="2.5703125" style="156" customWidth="1"/>
    <col min="12" max="12" width="2.7109375" style="156" customWidth="1"/>
    <col min="13" max="254" width="9.42578125" style="156" hidden="1" customWidth="1"/>
    <col min="255" max="16384" width="0" style="156" hidden="1"/>
  </cols>
  <sheetData>
    <row r="1" spans="2:11"/>
    <row r="2" spans="2:11">
      <c r="B2" s="504"/>
      <c r="C2" s="505"/>
      <c r="D2" s="505"/>
      <c r="E2" s="505"/>
      <c r="F2" s="505"/>
      <c r="G2" s="505"/>
      <c r="H2" s="505"/>
      <c r="I2" s="505"/>
      <c r="J2" s="505"/>
      <c r="K2" s="506"/>
    </row>
    <row r="3" spans="2:11" ht="16.5" customHeight="1">
      <c r="B3" s="507"/>
      <c r="C3" s="1831" t="s">
        <v>4673</v>
      </c>
      <c r="D3" s="1832"/>
      <c r="E3" s="1832"/>
      <c r="F3" s="1832"/>
      <c r="G3" s="1832"/>
      <c r="H3" s="1832"/>
      <c r="I3" s="1832"/>
      <c r="J3" s="1833"/>
      <c r="K3" s="508"/>
    </row>
    <row r="4" spans="2:11" ht="16.5" customHeight="1">
      <c r="B4" s="507"/>
      <c r="C4" s="1640" t="s">
        <v>5658</v>
      </c>
      <c r="D4" s="914"/>
      <c r="E4" s="914"/>
      <c r="F4" s="914"/>
      <c r="G4" s="914"/>
      <c r="H4" s="914"/>
      <c r="I4" s="914"/>
      <c r="J4" s="915"/>
      <c r="K4" s="508"/>
    </row>
    <row r="5" spans="2:11" ht="16.5" customHeight="1">
      <c r="B5" s="507"/>
      <c r="C5" s="1641" t="s">
        <v>5693</v>
      </c>
      <c r="D5" s="824"/>
      <c r="E5" s="824"/>
      <c r="F5" s="824"/>
      <c r="G5" s="824"/>
      <c r="H5" s="824"/>
      <c r="I5" s="824"/>
      <c r="J5" s="825"/>
      <c r="K5" s="508"/>
    </row>
    <row r="6" spans="2:11" ht="12.75">
      <c r="B6" s="507"/>
      <c r="C6" s="509"/>
      <c r="D6" s="509"/>
      <c r="E6" s="509"/>
      <c r="F6" s="509"/>
      <c r="G6" s="509"/>
      <c r="H6" s="509"/>
      <c r="I6" s="509"/>
      <c r="J6" s="509"/>
      <c r="K6" s="508"/>
    </row>
    <row r="7" spans="2:11">
      <c r="B7" s="507"/>
      <c r="J7" s="345" t="s">
        <v>2131</v>
      </c>
      <c r="K7" s="510"/>
    </row>
    <row r="8" spans="2:11">
      <c r="B8" s="507"/>
      <c r="C8" s="157" t="s">
        <v>1777</v>
      </c>
      <c r="D8" s="652" t="str">
        <f>IF('F1'!AP39="","0",YEAR('F1'!AP39))</f>
        <v>0</v>
      </c>
      <c r="E8" s="652">
        <f>D8+1</f>
        <v>1</v>
      </c>
      <c r="F8" s="653">
        <f>E8+1</f>
        <v>2</v>
      </c>
      <c r="G8" s="653">
        <f>F8+1</f>
        <v>3</v>
      </c>
      <c r="H8" s="653">
        <f>G8+1</f>
        <v>4</v>
      </c>
      <c r="I8" s="653">
        <f>H8+1</f>
        <v>5</v>
      </c>
      <c r="J8" s="653" t="s">
        <v>632</v>
      </c>
      <c r="K8" s="510"/>
    </row>
    <row r="9" spans="2:11">
      <c r="B9" s="507"/>
      <c r="C9" s="158" t="s">
        <v>102</v>
      </c>
      <c r="D9" s="716"/>
      <c r="E9" s="716"/>
      <c r="F9" s="716"/>
      <c r="G9" s="716"/>
      <c r="H9" s="716"/>
      <c r="I9" s="716"/>
      <c r="J9" s="716"/>
      <c r="K9" s="510"/>
    </row>
    <row r="10" spans="2:11" ht="9.9499999999999993" customHeight="1">
      <c r="B10" s="507"/>
      <c r="C10" s="160" t="s">
        <v>1917</v>
      </c>
      <c r="D10" s="716">
        <f>SUMIF('F9'!$N$7:$N$700,"1.1.Terr"&amp;D8,'F9'!$H$7:$H$700)</f>
        <v>0</v>
      </c>
      <c r="E10" s="716">
        <f>SUMIF('F9'!$N$7:$N$700,"1.1.Terr"&amp;E8,'F9'!$H$7:$H$700)</f>
        <v>0</v>
      </c>
      <c r="F10" s="716">
        <f>SUMIF('F9'!$N$7:$N$700,"1.1.Terr"&amp;F8,'F9'!$H$7:$H$700)</f>
        <v>0</v>
      </c>
      <c r="G10" s="716">
        <f>SUMIF('F9'!$N$7:$N$700,"1.1.Terr"&amp;G8,'F9'!$H$7:$H$700)</f>
        <v>0</v>
      </c>
      <c r="H10" s="716">
        <f>SUMIF('F9'!$N$7:$N$700,"1.1.Terr"&amp;H8,'F9'!$H$7:$H$700)</f>
        <v>0</v>
      </c>
      <c r="I10" s="716">
        <f>SUMIF('F9'!$N$7:$N$700,"1.1.Terr"&amp;I8,'F9'!$H$7:$H$700)</f>
        <v>0</v>
      </c>
      <c r="J10" s="716">
        <f>SUM(D10:I10)</f>
        <v>0</v>
      </c>
      <c r="K10" s="510"/>
    </row>
    <row r="11" spans="2:11" ht="9.9499999999999993" customHeight="1">
      <c r="B11" s="507"/>
      <c r="C11" s="160" t="s">
        <v>1918</v>
      </c>
      <c r="D11" s="717">
        <f t="shared" ref="D11:J11" si="0">D13+D14+D19</f>
        <v>0</v>
      </c>
      <c r="E11" s="717">
        <f t="shared" si="0"/>
        <v>0</v>
      </c>
      <c r="F11" s="717">
        <f t="shared" si="0"/>
        <v>0</v>
      </c>
      <c r="G11" s="717">
        <f t="shared" si="0"/>
        <v>0</v>
      </c>
      <c r="H11" s="717">
        <f t="shared" si="0"/>
        <v>0</v>
      </c>
      <c r="I11" s="717">
        <f t="shared" si="0"/>
        <v>0</v>
      </c>
      <c r="J11" s="717">
        <f t="shared" si="0"/>
        <v>0</v>
      </c>
      <c r="K11" s="510"/>
    </row>
    <row r="12" spans="2:11" ht="9.9499999999999993" customHeight="1">
      <c r="B12" s="507"/>
      <c r="C12" s="160" t="s">
        <v>103</v>
      </c>
      <c r="D12" s="716"/>
      <c r="E12" s="716"/>
      <c r="F12" s="716"/>
      <c r="G12" s="716"/>
      <c r="H12" s="716"/>
      <c r="I12" s="716"/>
      <c r="J12" s="716">
        <f>SUM(D12:I12)</f>
        <v>0</v>
      </c>
      <c r="K12" s="510"/>
    </row>
    <row r="13" spans="2:11" ht="9.9499999999999993" customHeight="1">
      <c r="B13" s="507"/>
      <c r="C13" s="160" t="s">
        <v>1919</v>
      </c>
      <c r="D13" s="716">
        <f>SUMIF('F9'!$N$7:$N$700,"1.2.1.Ed"&amp;D8,'F9'!$H$7:$H$700)</f>
        <v>0</v>
      </c>
      <c r="E13" s="716">
        <f>SUMIF('F9'!$N$7:$N$700,"1.2.1.Ed"&amp;E8,'F9'!$H$7:$H$700)</f>
        <v>0</v>
      </c>
      <c r="F13" s="716">
        <f>SUMIF('F9'!$N$7:$N$700,"1.2.1.Ed"&amp;F8,'F9'!$H$7:$H$700)</f>
        <v>0</v>
      </c>
      <c r="G13" s="716">
        <f>SUMIF('F9'!$N$7:$N$700,"1.2.1.Ed"&amp;G8,'F9'!$H$7:$H$700)</f>
        <v>0</v>
      </c>
      <c r="H13" s="716">
        <f>SUMIF('F9'!$N$7:$N$700,"1.2.1.Ed"&amp;H8,'F9'!$H$7:$H$700)</f>
        <v>0</v>
      </c>
      <c r="I13" s="716">
        <f>SUMIF('F9'!$N$7:$N$700,"1.2.1.Ed"&amp;I8,'F9'!$H$7:$H$700)</f>
        <v>0</v>
      </c>
      <c r="J13" s="716">
        <f>SUM(D13:I13)</f>
        <v>0</v>
      </c>
      <c r="K13" s="510"/>
    </row>
    <row r="14" spans="2:11" ht="9.9499999999999993" customHeight="1">
      <c r="B14" s="507"/>
      <c r="C14" s="160" t="s">
        <v>123</v>
      </c>
      <c r="D14" s="717">
        <f t="shared" ref="D14:J14" si="1">SUM(D15:D18)</f>
        <v>0</v>
      </c>
      <c r="E14" s="717">
        <f t="shared" si="1"/>
        <v>0</v>
      </c>
      <c r="F14" s="717">
        <f t="shared" si="1"/>
        <v>0</v>
      </c>
      <c r="G14" s="717">
        <f t="shared" si="1"/>
        <v>0</v>
      </c>
      <c r="H14" s="717">
        <f t="shared" si="1"/>
        <v>0</v>
      </c>
      <c r="I14" s="717">
        <f t="shared" si="1"/>
        <v>0</v>
      </c>
      <c r="J14" s="717">
        <f t="shared" si="1"/>
        <v>0</v>
      </c>
      <c r="K14" s="510"/>
    </row>
    <row r="15" spans="2:11" ht="9.9499999999999993" customHeight="1">
      <c r="B15" s="507"/>
      <c r="C15" s="160" t="s">
        <v>1920</v>
      </c>
      <c r="D15" s="716">
        <f>SUMIF('F9'!$N$7:$N$700,"1.2.2.1."&amp;D8,'F9'!$H$7:$H$700)</f>
        <v>0</v>
      </c>
      <c r="E15" s="716">
        <f>SUMIF('F9'!$N$7:$N$700,"1.2.2.1."&amp;E8,'F9'!$H$7:$H$700)</f>
        <v>0</v>
      </c>
      <c r="F15" s="716">
        <f>SUMIF('F9'!$N$7:$N$700,"1.2.2.1."&amp;F8,'F9'!$H$7:$H$700)</f>
        <v>0</v>
      </c>
      <c r="G15" s="716">
        <f>SUMIF('F9'!$N$7:$N$700,"1.2.2.1."&amp;G8,'F9'!$H$7:$H$700)</f>
        <v>0</v>
      </c>
      <c r="H15" s="716">
        <f>SUMIF('F9'!$N$7:$N$700,"1.2.2.1."&amp;H8,'F9'!$H$7:$H$700)</f>
        <v>0</v>
      </c>
      <c r="I15" s="716">
        <f>SUMIF('F9'!$N$7:$N$700,"1.2.2.1."&amp;I8,'F9'!$H$7:$H$700)</f>
        <v>0</v>
      </c>
      <c r="J15" s="716">
        <f>SUM(D15:I15)</f>
        <v>0</v>
      </c>
      <c r="K15" s="510"/>
    </row>
    <row r="16" spans="2:11" ht="9.9499999999999993" customHeight="1">
      <c r="B16" s="507"/>
      <c r="C16" s="160" t="s">
        <v>1921</v>
      </c>
      <c r="D16" s="716">
        <f>SUMIF('F9'!$N$7:$N$700,"1.2.2.2."&amp;D8,'F9'!$H$7:$H$700)</f>
        <v>0</v>
      </c>
      <c r="E16" s="716">
        <f>SUMIF('F9'!$N$7:$N$700,"1.2.2.2."&amp;E8,'F9'!$H$7:$H$700)</f>
        <v>0</v>
      </c>
      <c r="F16" s="716">
        <f>SUMIF('F9'!$N$7:$N$700,"1.2.2.2."&amp;F8,'F9'!$H$7:$H$700)</f>
        <v>0</v>
      </c>
      <c r="G16" s="716">
        <f>SUMIF('F9'!$N$7:$N$700,"1.2.2.2."&amp;G8,'F9'!$H$7:$H$700)</f>
        <v>0</v>
      </c>
      <c r="H16" s="716">
        <f>SUMIF('F9'!$N$7:$N$700,"1.2.2.2."&amp;H8,'F9'!$H$7:$H$700)</f>
        <v>0</v>
      </c>
      <c r="I16" s="716">
        <f>SUMIF('F9'!$N$7:$N$700,"1.2.2.2."&amp;I8,'F9'!$H$7:$H$700)</f>
        <v>0</v>
      </c>
      <c r="J16" s="716">
        <f>SUM(D16:I16)</f>
        <v>0</v>
      </c>
      <c r="K16" s="510"/>
    </row>
    <row r="17" spans="2:11" ht="9.9499999999999993" customHeight="1">
      <c r="B17" s="507"/>
      <c r="C17" s="160" t="s">
        <v>1922</v>
      </c>
      <c r="D17" s="716">
        <f>SUMIF('F9'!$N$7:$N$700,"1.2.2.3."&amp;D8,'F9'!$H$7:$H$700)</f>
        <v>0</v>
      </c>
      <c r="E17" s="716">
        <f>SUMIF('F9'!$N$7:$N$700,"1.2.2.3."&amp;E8,'F9'!$H$7:$H$700)</f>
        <v>0</v>
      </c>
      <c r="F17" s="716">
        <f>SUMIF('F9'!$N$7:$N$700,"1.2.2.3."&amp;F8,'F9'!$H$7:$H$700)</f>
        <v>0</v>
      </c>
      <c r="G17" s="716">
        <f>SUMIF('F9'!$N$7:$N$700,"1.2.2.3."&amp;G8,'F9'!$H$7:$H$700)</f>
        <v>0</v>
      </c>
      <c r="H17" s="716">
        <f>SUMIF('F9'!$N$7:$N$700,"1.2.2.3."&amp;H8,'F9'!$H$7:$H$700)</f>
        <v>0</v>
      </c>
      <c r="I17" s="716">
        <f>SUMIF('F9'!$N$7:$N$700,"1.2.2.3."&amp;I8,'F9'!$H$7:$H$700)</f>
        <v>0</v>
      </c>
      <c r="J17" s="716">
        <f>SUM(D17:I17)</f>
        <v>0</v>
      </c>
      <c r="K17" s="510"/>
    </row>
    <row r="18" spans="2:11" ht="9.9499999999999993" customHeight="1">
      <c r="B18" s="507"/>
      <c r="C18" s="160" t="s">
        <v>1923</v>
      </c>
      <c r="D18" s="716">
        <f>SUMIF('F9'!$N$7:$N$700,"1.2.2.4."&amp;D8,'F9'!$H$7:$H$700)</f>
        <v>0</v>
      </c>
      <c r="E18" s="716">
        <f>SUMIF('F9'!$N$7:$N$700,"1.2.2.4."&amp;E8,'F9'!$H$7:$H$700)</f>
        <v>0</v>
      </c>
      <c r="F18" s="716">
        <f>SUMIF('F9'!$N$7:$N$700,"1.2.2.4."&amp;F8,'F9'!$H$7:$H$700)</f>
        <v>0</v>
      </c>
      <c r="G18" s="716">
        <f>SUMIF('F9'!$N$7:$N$700,"1.2.2.4."&amp;G8,'F9'!$H$7:$H$700)</f>
        <v>0</v>
      </c>
      <c r="H18" s="716">
        <f>SUMIF('F9'!$N$7:$N$700,"1.2.2.4."&amp;H8,'F9'!$H$7:$H$700)</f>
        <v>0</v>
      </c>
      <c r="I18" s="716">
        <f>SUMIF('F9'!$N$7:$N$700,"1.2.2.4."&amp;I8,'F9'!$H$7:$H$700)</f>
        <v>0</v>
      </c>
      <c r="J18" s="716">
        <f>SUM(D18:I18)</f>
        <v>0</v>
      </c>
      <c r="K18" s="510"/>
    </row>
    <row r="19" spans="2:11" ht="9.9499999999999993" customHeight="1">
      <c r="B19" s="507"/>
      <c r="C19" s="160" t="s">
        <v>1788</v>
      </c>
      <c r="D19" s="716">
        <f>SUMIF('F9'!$N$7:$N$700,"1.2.3.Ed"&amp;D8,'F9'!$H$7:$H$700)</f>
        <v>0</v>
      </c>
      <c r="E19" s="716">
        <f>SUMIF('F9'!$N$7:$N$700,"1.2.3.Ed"&amp;E8,'F9'!$H$7:$H$700)</f>
        <v>0</v>
      </c>
      <c r="F19" s="716">
        <f>SUMIF('F9'!$N$7:$N$700,"1.2.3.Ed"&amp;F8,'F9'!$H$7:$H$700)</f>
        <v>0</v>
      </c>
      <c r="G19" s="716">
        <f>SUMIF('F9'!$N$7:$N$700,"1.2.3.Ed"&amp;G8,'F9'!$H$7:$H$700)</f>
        <v>0</v>
      </c>
      <c r="H19" s="716">
        <f>SUMIF('F9'!$N$7:$N$700,"1.2.3.Ed"&amp;H8,'F9'!$H$7:$H$700)</f>
        <v>0</v>
      </c>
      <c r="I19" s="716">
        <f>SUMIF('F9'!$N$7:$N$700,"1.2.3.Ed"&amp;I8,'F9'!$H$7:$H$700)</f>
        <v>0</v>
      </c>
      <c r="J19" s="716">
        <f>SUM(D19:I19)</f>
        <v>0</v>
      </c>
      <c r="K19" s="510"/>
    </row>
    <row r="20" spans="2:11" ht="9.9499999999999993" customHeight="1">
      <c r="B20" s="507"/>
      <c r="C20" s="160" t="s">
        <v>1924</v>
      </c>
      <c r="D20" s="717">
        <f t="shared" ref="D20:J20" si="2">SUM(D21:D22)</f>
        <v>0</v>
      </c>
      <c r="E20" s="717">
        <f t="shared" si="2"/>
        <v>0</v>
      </c>
      <c r="F20" s="717">
        <f t="shared" si="2"/>
        <v>0</v>
      </c>
      <c r="G20" s="717">
        <f t="shared" si="2"/>
        <v>0</v>
      </c>
      <c r="H20" s="717">
        <f t="shared" si="2"/>
        <v>0</v>
      </c>
      <c r="I20" s="717">
        <f t="shared" si="2"/>
        <v>0</v>
      </c>
      <c r="J20" s="717">
        <f t="shared" si="2"/>
        <v>0</v>
      </c>
      <c r="K20" s="510"/>
    </row>
    <row r="21" spans="2:11" ht="9.9499999999999993" customHeight="1">
      <c r="B21" s="507"/>
      <c r="C21" s="160" t="s">
        <v>1787</v>
      </c>
      <c r="D21" s="716">
        <f>SUMIF('F9'!$N$7:$N$700,"1.3.1.Eq"&amp;D8,'F9'!$H$7:$H$700)</f>
        <v>0</v>
      </c>
      <c r="E21" s="716">
        <f>SUMIF('F9'!$N$7:$N$700,"1.3.1.Eq"&amp;E8,'F9'!$H$7:$H$700)</f>
        <v>0</v>
      </c>
      <c r="F21" s="716">
        <f>SUMIF('F9'!$N$7:$N$700,"1.3.1.Eq"&amp;F8,'F9'!$H$7:$H$700)</f>
        <v>0</v>
      </c>
      <c r="G21" s="716">
        <f>SUMIF('F9'!$N$7:$N$700,"1.3.1.Eq"&amp;G8,'F9'!$H$7:$H$700)</f>
        <v>0</v>
      </c>
      <c r="H21" s="716">
        <f>SUMIF('F9'!$N$7:$N$700,"1.3.1.Eq"&amp;H8,'F9'!$H$7:$H$700)</f>
        <v>0</v>
      </c>
      <c r="I21" s="716">
        <f>SUMIF('F9'!$N$7:$N$700,"1.3.1.Eq"&amp;I8,'F9'!$H$7:$H$700)</f>
        <v>0</v>
      </c>
      <c r="J21" s="716">
        <f>SUM(D21:I21)</f>
        <v>0</v>
      </c>
      <c r="K21" s="510"/>
    </row>
    <row r="22" spans="2:11" ht="9.9499999999999993" customHeight="1">
      <c r="B22" s="507"/>
      <c r="C22" s="160" t="s">
        <v>1786</v>
      </c>
      <c r="D22" s="716">
        <f>SUMIF('F9'!$N$7:$N$700,"1.3.2.Eq"&amp;D8,'F9'!$H$7:$H$700)</f>
        <v>0</v>
      </c>
      <c r="E22" s="716">
        <f>SUMIF('F9'!$N$7:$N$700,"1.3.2.Eq"&amp;E8,'F9'!$H$7:$H$700)</f>
        <v>0</v>
      </c>
      <c r="F22" s="716">
        <f>SUMIF('F9'!$N$7:$N$700,"1.3.2.Eq"&amp;F8,'F9'!$H$7:$H$700)</f>
        <v>0</v>
      </c>
      <c r="G22" s="716">
        <f>SUMIF('F9'!$N$7:$N$700,"1.3.2.Eq"&amp;G8,'F9'!$H$7:$H$700)</f>
        <v>0</v>
      </c>
      <c r="H22" s="716">
        <f>SUMIF('F9'!$N$7:$N$700,"1.3.2.Eq"&amp;H8,'F9'!$H$7:$H$700)</f>
        <v>0</v>
      </c>
      <c r="I22" s="716">
        <f>SUMIF('F9'!$N$7:$N$700,"1.3.2.Eq"&amp;I8,'F9'!$H$7:$H$700)</f>
        <v>0</v>
      </c>
      <c r="J22" s="716">
        <f>SUM(D22:I22)</f>
        <v>0</v>
      </c>
      <c r="K22" s="510"/>
    </row>
    <row r="23" spans="2:11" ht="9.9499999999999993" customHeight="1">
      <c r="B23" s="507"/>
      <c r="C23" s="160" t="s">
        <v>104</v>
      </c>
      <c r="D23" s="717">
        <f t="shared" ref="D23:J23" si="3">SUM(D24:D27)</f>
        <v>0</v>
      </c>
      <c r="E23" s="717">
        <f t="shared" si="3"/>
        <v>0</v>
      </c>
      <c r="F23" s="717">
        <f t="shared" si="3"/>
        <v>0</v>
      </c>
      <c r="G23" s="717">
        <f t="shared" si="3"/>
        <v>0</v>
      </c>
      <c r="H23" s="717">
        <f t="shared" si="3"/>
        <v>0</v>
      </c>
      <c r="I23" s="717">
        <f t="shared" si="3"/>
        <v>0</v>
      </c>
      <c r="J23" s="717">
        <f t="shared" si="3"/>
        <v>0</v>
      </c>
      <c r="K23" s="510"/>
    </row>
    <row r="24" spans="2:11" ht="9.9499999999999993" customHeight="1">
      <c r="B24" s="507"/>
      <c r="C24" s="160" t="s">
        <v>1925</v>
      </c>
      <c r="D24" s="716">
        <f>SUMIF('F9'!$N$7:$N$700,"1.4.1.Ou"&amp;D8,'F9'!$H$7:$H$700)</f>
        <v>0</v>
      </c>
      <c r="E24" s="716">
        <f>SUMIF('F9'!$N$7:$N$700,"1.4.1.Ou"&amp;E8,'F9'!$H$7:$H$700)</f>
        <v>0</v>
      </c>
      <c r="F24" s="716">
        <f>SUMIF('F9'!$N$7:$N$700,"1.4.1.Ou"&amp;F8,'F9'!$H$7:$H$700)</f>
        <v>0</v>
      </c>
      <c r="G24" s="716">
        <f>SUMIF('F9'!$N$7:$N$700,"1.4.1.Ou"&amp;G8,'F9'!$H$7:$H$700)</f>
        <v>0</v>
      </c>
      <c r="H24" s="716">
        <f>SUMIF('F9'!$N$7:$N$700,"1.4.1.Ou"&amp;H8,'F9'!$H$7:$H$700)</f>
        <v>0</v>
      </c>
      <c r="I24" s="716">
        <f>SUMIF('F9'!$N$7:$N$700,"1.4.1.Ou"&amp;I8,'F9'!$H$7:$H$700)</f>
        <v>0</v>
      </c>
      <c r="J24" s="716">
        <f t="shared" ref="J24:J30" si="4">SUM(D24:I24)</f>
        <v>0</v>
      </c>
      <c r="K24" s="510"/>
    </row>
    <row r="25" spans="2:11" ht="9.9499999999999993" customHeight="1">
      <c r="B25" s="507"/>
      <c r="C25" s="160" t="s">
        <v>1926</v>
      </c>
      <c r="D25" s="716">
        <f>SUMIF('F9'!$N$7:$N$700,"1.4.2.Ou"&amp;D8,'F9'!$H$7:$H$700)</f>
        <v>0</v>
      </c>
      <c r="E25" s="716">
        <f>SUMIF('F9'!$N$7:$N$700,"1.4.2.Ou"&amp;E8,'F9'!$H$7:$H$700)</f>
        <v>0</v>
      </c>
      <c r="F25" s="716">
        <f>SUMIF('F9'!$N$7:$N$700,"1.4.2.Ou"&amp;F8,'F9'!$H$7:$H$700)</f>
        <v>0</v>
      </c>
      <c r="G25" s="716">
        <f>SUMIF('F9'!$N$7:$N$700,"1.4.2.Ou"&amp;G8,'F9'!$H$7:$H$700)</f>
        <v>0</v>
      </c>
      <c r="H25" s="716">
        <f>SUMIF('F9'!$N$7:$N$700,"1.4.2.Ou"&amp;H8,'F9'!$H$7:$H$700)</f>
        <v>0</v>
      </c>
      <c r="I25" s="716">
        <f>SUMIF('F9'!$N$7:$N$700,"1.4.2.Ou"&amp;I8,'F9'!$H$7:$H$700)</f>
        <v>0</v>
      </c>
      <c r="J25" s="716">
        <f t="shared" si="4"/>
        <v>0</v>
      </c>
      <c r="K25" s="510"/>
    </row>
    <row r="26" spans="2:11" ht="9.9499999999999993" customHeight="1">
      <c r="B26" s="507"/>
      <c r="C26" s="160" t="s">
        <v>1927</v>
      </c>
      <c r="D26" s="716">
        <f>SUMIF('F9'!$N$7:$N$700,"1.4.3.Ou"&amp;D8,'F9'!$H$7:$H$700)</f>
        <v>0</v>
      </c>
      <c r="E26" s="716">
        <f>SUMIF('F9'!$N$7:$N$700,"1.4.3.Ou"&amp;E8,'F9'!$H$7:$H$700)</f>
        <v>0</v>
      </c>
      <c r="F26" s="716">
        <f>SUMIF('F9'!$N$7:$N$700,"1.4.3.Ou"&amp;F8,'F9'!$H$7:$H$700)</f>
        <v>0</v>
      </c>
      <c r="G26" s="716">
        <f>SUMIF('F9'!$N$7:$N$700,"1.4.3.Ou"&amp;G8,'F9'!$H$7:$H$700)</f>
        <v>0</v>
      </c>
      <c r="H26" s="716">
        <f>SUMIF('F9'!$N$7:$N$700,"1.4.3.Ou"&amp;H8,'F9'!$H$7:$H$700)</f>
        <v>0</v>
      </c>
      <c r="I26" s="716">
        <f>SUMIF('F9'!$N$7:$N$700,"1.4.3.Ou"&amp;I8,'F9'!$H$7:$H$700)</f>
        <v>0</v>
      </c>
      <c r="J26" s="716">
        <f t="shared" si="4"/>
        <v>0</v>
      </c>
      <c r="K26" s="510"/>
    </row>
    <row r="27" spans="2:11" ht="9.9499999999999993" customHeight="1">
      <c r="B27" s="507"/>
      <c r="C27" s="160" t="s">
        <v>1928</v>
      </c>
      <c r="D27" s="716">
        <f>SUMIF('F9'!$N$7:$N$700,"1.4.4.Ou"&amp;D8,'F9'!$H$7:$H$700)</f>
        <v>0</v>
      </c>
      <c r="E27" s="716">
        <f>SUMIF('F9'!$N$7:$N$700,"1.4.4.Ou"&amp;E8,'F9'!$H$7:$H$700)</f>
        <v>0</v>
      </c>
      <c r="F27" s="716">
        <f>SUMIF('F9'!$N$7:$N$700,"1.4.4.Ou"&amp;F8,'F9'!$H$7:$H$700)</f>
        <v>0</v>
      </c>
      <c r="G27" s="716">
        <f>SUMIF('F9'!$N$7:$N$700,"1.4.4.Ou"&amp;G8,'F9'!$H$7:$H$700)</f>
        <v>0</v>
      </c>
      <c r="H27" s="716">
        <f>SUMIF('F9'!$N$7:$N$700,"1.4.4.Ou"&amp;H8,'F9'!$H$7:$H$700)</f>
        <v>0</v>
      </c>
      <c r="I27" s="716">
        <f>SUMIF('F9'!$N$7:$N$700,"1.4.4.Ou"&amp;I8,'F9'!$H$7:$H$700)</f>
        <v>0</v>
      </c>
      <c r="J27" s="716">
        <f t="shared" si="4"/>
        <v>0</v>
      </c>
      <c r="K27" s="510"/>
    </row>
    <row r="28" spans="2:11" ht="9.9499999999999993" customHeight="1">
      <c r="B28" s="507"/>
      <c r="C28" s="160" t="s">
        <v>1929</v>
      </c>
      <c r="D28" s="716">
        <f>SUMIF('F9'!$N$7:$N$700,"1.5.Equi"&amp;D8,'F9'!$H$7:$H$700)</f>
        <v>0</v>
      </c>
      <c r="E28" s="716">
        <f>SUMIF('F9'!$N$7:$N$700,"1.5.Equi"&amp;E8,'F9'!$H$7:$H$700)</f>
        <v>0</v>
      </c>
      <c r="F28" s="716">
        <f>SUMIF('F9'!$N$7:$N$700,"1.5.Equi"&amp;F8,'F9'!$H$7:$H$700)</f>
        <v>0</v>
      </c>
      <c r="G28" s="716">
        <f>SUMIF('F9'!$N$7:$N$700,"1.5.Equi"&amp;G8,'F9'!$H$7:$H$700)</f>
        <v>0</v>
      </c>
      <c r="H28" s="716">
        <f>SUMIF('F9'!$N$7:$N$700,"1.5.Equi"&amp;H8,'F9'!$H$7:$H$700)</f>
        <v>0</v>
      </c>
      <c r="I28" s="716">
        <f>SUMIF('F9'!$N$7:$N$700,"1.5.Equi"&amp;I8,'F9'!$H$7:$H$700)</f>
        <v>0</v>
      </c>
      <c r="J28" s="716">
        <f t="shared" si="4"/>
        <v>0</v>
      </c>
      <c r="K28" s="510"/>
    </row>
    <row r="29" spans="2:11" ht="9.9499999999999993" customHeight="1">
      <c r="B29" s="507"/>
      <c r="C29" s="160" t="s">
        <v>5399</v>
      </c>
      <c r="D29" s="716">
        <f>SUMIF('F9'!$N$7:$N$700,"1.6.Equi"&amp;D8,'F9'!$H$7:$H$700)</f>
        <v>0</v>
      </c>
      <c r="E29" s="716">
        <f>SUMIF('F9'!$N$7:$N$700,"1.6.Equi"&amp;E8,'F9'!$H$7:$H$700)</f>
        <v>0</v>
      </c>
      <c r="F29" s="716">
        <f>SUMIF('F9'!$N$7:$N$700,"1.6.Equi"&amp;F8,'F9'!$H$7:$H$700)</f>
        <v>0</v>
      </c>
      <c r="G29" s="716">
        <f>SUMIF('F9'!$N$7:$N$700,"1.6.Equi"&amp;G8,'F9'!$H$7:$H$700)</f>
        <v>0</v>
      </c>
      <c r="H29" s="716">
        <f>SUMIF('F9'!$N$7:$N$700,"1.6.Equi"&amp;H8,'F9'!$H$7:$H$700)</f>
        <v>0</v>
      </c>
      <c r="I29" s="716">
        <f>SUMIF('F9'!$N$7:$N$700,"1.6.Equi"&amp;I8,'F9'!$H$7:$H$700)</f>
        <v>0</v>
      </c>
      <c r="J29" s="716">
        <f t="shared" si="4"/>
        <v>0</v>
      </c>
      <c r="K29" s="510"/>
    </row>
    <row r="30" spans="2:11" ht="9.9499999999999993" customHeight="1">
      <c r="B30" s="507"/>
      <c r="C30" s="160" t="s">
        <v>5400</v>
      </c>
      <c r="D30" s="716">
        <f>SUMIF('F9'!$N$7:$N$700,"1.7.Mobi"&amp;D8,'F9'!$H$7:$H$700)</f>
        <v>0</v>
      </c>
      <c r="E30" s="716">
        <f>SUMIF('F9'!$N$7:$N$700,"1.7.Mobi"&amp;E8,'F9'!$H$7:$H$700)</f>
        <v>0</v>
      </c>
      <c r="F30" s="716">
        <f>SUMIF('F9'!$N$7:$N$700,"1.7.Mobi"&amp;F8,'F9'!$H$7:$H$700)</f>
        <v>0</v>
      </c>
      <c r="G30" s="716">
        <f>SUMIF('F9'!$N$7:$N$700,"1.7.Mobi"&amp;G8,'F9'!$H$7:$H$700)</f>
        <v>0</v>
      </c>
      <c r="H30" s="716">
        <f>SUMIF('F9'!$N$7:$N$700,"1.7.Mobi"&amp;H8,'F9'!$H$7:$H$700)</f>
        <v>0</v>
      </c>
      <c r="I30" s="716">
        <f>SUMIF('F9'!$N$7:$N$700,"1.7.Mobi"&amp;I8,'F9'!$H$7:$H$700)</f>
        <v>0</v>
      </c>
      <c r="J30" s="716">
        <f t="shared" si="4"/>
        <v>0</v>
      </c>
      <c r="K30" s="510"/>
    </row>
    <row r="31" spans="2:11" ht="9.9499999999999993" customHeight="1">
      <c r="B31" s="507"/>
      <c r="C31" s="160" t="s">
        <v>5402</v>
      </c>
      <c r="D31" s="717">
        <f t="shared" ref="D31:I31" si="5">SUM(D32:D33)</f>
        <v>0</v>
      </c>
      <c r="E31" s="717">
        <f t="shared" si="5"/>
        <v>0</v>
      </c>
      <c r="F31" s="717">
        <f t="shared" si="5"/>
        <v>0</v>
      </c>
      <c r="G31" s="717">
        <f t="shared" si="5"/>
        <v>0</v>
      </c>
      <c r="H31" s="717">
        <f t="shared" si="5"/>
        <v>0</v>
      </c>
      <c r="I31" s="717">
        <f t="shared" si="5"/>
        <v>0</v>
      </c>
      <c r="J31" s="717">
        <f>SUM(J32:J33)</f>
        <v>0</v>
      </c>
      <c r="K31" s="510"/>
    </row>
    <row r="32" spans="2:11" ht="9.9499999999999993" customHeight="1">
      <c r="B32" s="507"/>
      <c r="C32" s="160" t="s">
        <v>5403</v>
      </c>
      <c r="D32" s="716">
        <f>SUMIF('F9'!$N$7:$N$700,"1.8.1.Ma"&amp;D8,'F9'!$H$7:$H$700)</f>
        <v>0</v>
      </c>
      <c r="E32" s="716">
        <f>SUMIF('F9'!$N$7:$N$700,"1.8.1.Ma"&amp;E8,'F9'!$H$7:$H$700)</f>
        <v>0</v>
      </c>
      <c r="F32" s="716">
        <f>SUMIF('F9'!$N$7:$N$700,"1.8.1.Ma"&amp;F8,'F9'!$H$7:$H$700)</f>
        <v>0</v>
      </c>
      <c r="G32" s="716">
        <f>SUMIF('F9'!$N$7:$N$700,"1.8.1.Ma"&amp;G8,'F9'!$H$7:$H$700)</f>
        <v>0</v>
      </c>
      <c r="H32" s="716">
        <f>SUMIF('F9'!$N$7:$N$700,"1.8.1.Ma"&amp;H8,'F9'!$H$7:$H$700)</f>
        <v>0</v>
      </c>
      <c r="I32" s="716">
        <f>SUMIF('F9'!$N$7:$N$700,"1.8.1.Ma"&amp;I8,'F9'!$H$7:$H$700)</f>
        <v>0</v>
      </c>
      <c r="J32" s="716">
        <f>SUM(D32:I32)</f>
        <v>0</v>
      </c>
      <c r="K32" s="510"/>
    </row>
    <row r="33" spans="2:11" ht="9.9499999999999993" customHeight="1">
      <c r="B33" s="507"/>
      <c r="C33" s="160" t="s">
        <v>5404</v>
      </c>
      <c r="D33" s="716">
        <f>SUMIF('F9'!$N$7:$N$700,"1.8.2.Ma"&amp;D8,'F9'!$H$7:$H$700)</f>
        <v>0</v>
      </c>
      <c r="E33" s="716">
        <f>SUMIF('F9'!$N$7:$N$700,"1.8.2.Ma"&amp;E8,'F9'!$H$7:$H$700)</f>
        <v>0</v>
      </c>
      <c r="F33" s="716">
        <f>SUMIF('F9'!$N$7:$N$700,"1.8.2.Ma"&amp;F8,'F9'!$H$7:$H$700)</f>
        <v>0</v>
      </c>
      <c r="G33" s="716">
        <f>SUMIF('F9'!$N$7:$N$700,"1.8.2.Ma"&amp;G8,'F9'!$H$7:$H$700)</f>
        <v>0</v>
      </c>
      <c r="H33" s="716">
        <f>SUMIF('F9'!$N$7:$N$700,"1.8.2.Ma"&amp;H8,'F9'!$H$7:$H$700)</f>
        <v>0</v>
      </c>
      <c r="I33" s="716">
        <f>SUMIF('F9'!$N$7:$N$700,"1.8.2.Ma"&amp;I8,'F9'!$H$7:$H$700)</f>
        <v>0</v>
      </c>
      <c r="J33" s="716">
        <f>SUM(D33:I33)</f>
        <v>0</v>
      </c>
      <c r="K33" s="510"/>
    </row>
    <row r="34" spans="2:11" ht="9.9499999999999993" customHeight="1">
      <c r="B34" s="507"/>
      <c r="C34" s="315" t="s">
        <v>5405</v>
      </c>
      <c r="D34" s="716">
        <f>SUMIF('F9'!$N$7:$N$700,"1.9.Equi"&amp;D8,'F9'!$H$7:$H$700)</f>
        <v>0</v>
      </c>
      <c r="E34" s="716">
        <f>SUMIF('F9'!$N$7:$N$700,"1.9.Equi"&amp;E8,'F9'!$H$7:$H$700)</f>
        <v>0</v>
      </c>
      <c r="F34" s="716">
        <f>SUMIF('F9'!$N$7:$N$700,"1.9.Equi"&amp;F8,'F9'!$H$7:$H$700)</f>
        <v>0</v>
      </c>
      <c r="G34" s="716">
        <f>SUMIF('F9'!$N$7:$N$700,"1.9.Equi"&amp;G8,'F9'!$H$7:$H$700)</f>
        <v>0</v>
      </c>
      <c r="H34" s="716">
        <f>SUMIF('F9'!$N$7:$N$700,"1.9.Equi"&amp;H8,'F9'!$H$7:$H$700)</f>
        <v>0</v>
      </c>
      <c r="I34" s="716">
        <f>SUMIF('F9'!$N$7:$N$700,"1.9.Equi"&amp;I8,'F9'!$H$7:$H$700)</f>
        <v>0</v>
      </c>
      <c r="J34" s="716">
        <f>SUM(D34:I34)</f>
        <v>0</v>
      </c>
      <c r="K34" s="510"/>
    </row>
    <row r="35" spans="2:11" ht="12.75" customHeight="1">
      <c r="B35" s="507"/>
      <c r="C35" s="159" t="s">
        <v>105</v>
      </c>
      <c r="D35" s="717">
        <f t="shared" ref="D35:I35" si="6">SUM(D36:D37)</f>
        <v>0</v>
      </c>
      <c r="E35" s="717">
        <f t="shared" si="6"/>
        <v>0</v>
      </c>
      <c r="F35" s="717">
        <f t="shared" si="6"/>
        <v>0</v>
      </c>
      <c r="G35" s="717">
        <f t="shared" si="6"/>
        <v>0</v>
      </c>
      <c r="H35" s="717">
        <f t="shared" si="6"/>
        <v>0</v>
      </c>
      <c r="I35" s="717">
        <f t="shared" si="6"/>
        <v>0</v>
      </c>
      <c r="J35" s="717">
        <f>SUM(J36:J37)</f>
        <v>0</v>
      </c>
      <c r="K35" s="510"/>
    </row>
    <row r="36" spans="2:11" ht="12" customHeight="1">
      <c r="B36" s="507"/>
      <c r="C36" s="315" t="s">
        <v>106</v>
      </c>
      <c r="D36" s="716">
        <f>SUMIF('F9'!$N$7:$N$700,"1.10.1.O"&amp;D8,'F9'!$H$7:$H$700)</f>
        <v>0</v>
      </c>
      <c r="E36" s="716">
        <f>SUMIF('F9'!$N$7:$N$700,"1.10.1.O"&amp;E8,'F9'!$H$7:$H$700)</f>
        <v>0</v>
      </c>
      <c r="F36" s="716">
        <f>SUMIF('F9'!$N$7:$N$700,"1.10.1.O"&amp;F8,'F9'!$H$7:$H$700)</f>
        <v>0</v>
      </c>
      <c r="G36" s="716">
        <f>SUMIF('F9'!$N$7:$N$700,"1.10.1.O"&amp;G8,'F9'!$H$7:$H$700)</f>
        <v>0</v>
      </c>
      <c r="H36" s="716">
        <f>SUMIF('F9'!$N$7:$N$700,"1.10.1.O"&amp;H8,'F9'!$H$7:$H$700)</f>
        <v>0</v>
      </c>
      <c r="I36" s="716">
        <f>SUMIF('F9'!$N$7:$N$700,"1.10.1.O"&amp;I8,'F9'!$H$7:$H$700)</f>
        <v>0</v>
      </c>
      <c r="J36" s="716">
        <f>SUM(D36:I36)</f>
        <v>0</v>
      </c>
      <c r="K36" s="510"/>
    </row>
    <row r="37" spans="2:11" ht="10.5" customHeight="1">
      <c r="B37" s="507"/>
      <c r="C37" s="316" t="s">
        <v>107</v>
      </c>
      <c r="D37" s="716">
        <f>SUMIF('F9'!$N$7:$N$700,"1.10.2.O"&amp;D8,'F9'!$H$7:$H$700)</f>
        <v>0</v>
      </c>
      <c r="E37" s="716">
        <f>SUMIF('F9'!$N$7:$N$700,"1.10.2.O"&amp;E8,'F9'!$H$7:$H$700)</f>
        <v>0</v>
      </c>
      <c r="F37" s="716">
        <f>SUMIF('F9'!$N$7:$N$700,"1.10.2.O"&amp;F8,'F9'!$H$7:$H$700)</f>
        <v>0</v>
      </c>
      <c r="G37" s="716">
        <f>SUMIF('F9'!$N$7:$N$700,"1.10.2.O"&amp;G8,'F9'!$H$7:$H$700)</f>
        <v>0</v>
      </c>
      <c r="H37" s="716">
        <f>SUMIF('F9'!$N$7:$N$700,"1.10.2.O"&amp;H8,'F9'!$H$7:$H$700)</f>
        <v>0</v>
      </c>
      <c r="I37" s="716">
        <f>SUMIF('F9'!$N$7:$N$700,"1.10.2.O"&amp;I8,'F9'!$H$7:$H$700)</f>
        <v>0</v>
      </c>
      <c r="J37" s="716">
        <f>SUM(D37:I37)</f>
        <v>0</v>
      </c>
      <c r="K37" s="510"/>
    </row>
    <row r="38" spans="2:11">
      <c r="B38" s="507"/>
      <c r="C38" s="157" t="s">
        <v>892</v>
      </c>
      <c r="D38" s="718">
        <f t="shared" ref="D38:I38" si="7">+D35+D34+D31+D30+D29+D28+D23+D20+D11+D10</f>
        <v>0</v>
      </c>
      <c r="E38" s="718">
        <f t="shared" si="7"/>
        <v>0</v>
      </c>
      <c r="F38" s="718">
        <f t="shared" si="7"/>
        <v>0</v>
      </c>
      <c r="G38" s="718">
        <f t="shared" si="7"/>
        <v>0</v>
      </c>
      <c r="H38" s="718">
        <f t="shared" si="7"/>
        <v>0</v>
      </c>
      <c r="I38" s="718">
        <f t="shared" si="7"/>
        <v>0</v>
      </c>
      <c r="J38" s="718">
        <f>+J35+J34+J31+J29+J30+J28+J23+J20+J11+J10</f>
        <v>0</v>
      </c>
      <c r="K38" s="510"/>
    </row>
    <row r="39" spans="2:11">
      <c r="B39" s="507"/>
      <c r="C39" s="158" t="s">
        <v>108</v>
      </c>
      <c r="D39" s="716"/>
      <c r="E39" s="716"/>
      <c r="F39" s="716"/>
      <c r="G39" s="716"/>
      <c r="H39" s="716"/>
      <c r="I39" s="716"/>
      <c r="J39" s="716"/>
      <c r="K39" s="510"/>
    </row>
    <row r="40" spans="2:11" ht="9.9499999999999993" customHeight="1">
      <c r="B40" s="507"/>
      <c r="C40" s="315" t="s">
        <v>739</v>
      </c>
      <c r="D40" s="716">
        <f>SUMIF('F9'!$N$7:$N$700,"2.1.Pate"&amp;D8,'F9'!$H$7:$H$700)</f>
        <v>0</v>
      </c>
      <c r="E40" s="716">
        <f>SUMIF('F9'!$N$7:$N$700,"2.1.Pate"&amp;E8,'F9'!$H$7:$H$700)</f>
        <v>0</v>
      </c>
      <c r="F40" s="716">
        <f>SUMIF('F9'!$N$7:$N$700,"2.1.Pate"&amp;F8,'F9'!$H$7:$H$700)</f>
        <v>0</v>
      </c>
      <c r="G40" s="716">
        <f>SUMIF('F9'!$N$7:$N$700,"2.1.Pate"&amp;G8,'F9'!$H$7:$H$700)</f>
        <v>0</v>
      </c>
      <c r="H40" s="716">
        <f>SUMIF('F9'!$N$7:$N$700,"2.1.Pate"&amp;H8,'F9'!$H$7:$H$700)</f>
        <v>0</v>
      </c>
      <c r="I40" s="716">
        <f>SUMIF('F9'!$N$7:$N$700,"2.1.Pate"&amp;I8,'F9'!$H$7:$H$700)</f>
        <v>0</v>
      </c>
      <c r="J40" s="716">
        <f>SUM(D40:I40)</f>
        <v>0</v>
      </c>
      <c r="K40" s="510"/>
    </row>
    <row r="41" spans="2:11" ht="9.9499999999999993" customHeight="1">
      <c r="B41" s="507"/>
      <c r="C41" s="160" t="s">
        <v>740</v>
      </c>
      <c r="D41" s="716">
        <f>SUMIF('F9'!$N$7:$N$700,"2.2.Estu"&amp;D8,'F9'!$H$7:$H$700)</f>
        <v>0</v>
      </c>
      <c r="E41" s="716">
        <f>SUMIF('F9'!$N$7:$N$700,"2.2.Estu"&amp;E8,'F9'!$H$7:$H$700)</f>
        <v>0</v>
      </c>
      <c r="F41" s="716">
        <f>SUMIF('F9'!$N$7:$N$700,"2.2.Estu"&amp;F8,'F9'!$H$7:$H$700)</f>
        <v>0</v>
      </c>
      <c r="G41" s="716">
        <f>SUMIF('F9'!$N$7:$N$700,"2.2.Estu"&amp;G8,'F9'!$H$7:$H$700)</f>
        <v>0</v>
      </c>
      <c r="H41" s="716">
        <f>SUMIF('F9'!$N$7:$N$700,"2.2.Estu"&amp;H8,'F9'!$H$7:$H$700)</f>
        <v>0</v>
      </c>
      <c r="I41" s="716">
        <f>SUMIF('F9'!$N$7:$N$700,"2.2.Estu"&amp;I8,'F9'!$H$7:$H$700)</f>
        <v>0</v>
      </c>
      <c r="J41" s="716">
        <f t="shared" ref="J41:J54" si="8">SUM(D41:I41)</f>
        <v>0</v>
      </c>
      <c r="K41" s="510"/>
    </row>
    <row r="42" spans="2:11" ht="9.9499999999999993" customHeight="1">
      <c r="B42" s="507"/>
      <c r="C42" s="157" t="s">
        <v>892</v>
      </c>
      <c r="D42" s="718">
        <f t="shared" ref="D42:J42" si="9">D40+D41</f>
        <v>0</v>
      </c>
      <c r="E42" s="718">
        <f t="shared" si="9"/>
        <v>0</v>
      </c>
      <c r="F42" s="718">
        <f t="shared" si="9"/>
        <v>0</v>
      </c>
      <c r="G42" s="718">
        <f t="shared" si="9"/>
        <v>0</v>
      </c>
      <c r="H42" s="718">
        <f t="shared" si="9"/>
        <v>0</v>
      </c>
      <c r="I42" s="718">
        <f t="shared" si="9"/>
        <v>0</v>
      </c>
      <c r="J42" s="718">
        <f t="shared" si="9"/>
        <v>0</v>
      </c>
      <c r="K42" s="510"/>
    </row>
    <row r="43" spans="2:11" ht="9.9499999999999993" customHeight="1">
      <c r="B43" s="507"/>
      <c r="C43" s="158" t="s">
        <v>741</v>
      </c>
      <c r="D43" s="717"/>
      <c r="E43" s="717"/>
      <c r="F43" s="717"/>
      <c r="G43" s="717"/>
      <c r="H43" s="717"/>
      <c r="I43" s="717"/>
      <c r="J43" s="717"/>
      <c r="K43" s="510"/>
    </row>
    <row r="44" spans="2:11" ht="9.9499999999999993" customHeight="1">
      <c r="B44" s="507"/>
      <c r="C44" s="160" t="s">
        <v>493</v>
      </c>
      <c r="D44" s="716">
        <f>SUMIF('F9'!$N$7:$N$700,"3.1.Desp"&amp;D8,'F9'!$H$7:$H$700)</f>
        <v>0</v>
      </c>
      <c r="E44" s="716">
        <f>SUMIF('F9'!$N$7:$N$700,"3.1.Desp"&amp;E8,'F9'!$H$7:$H$700)</f>
        <v>0</v>
      </c>
      <c r="F44" s="716">
        <f>SUMIF('F9'!$N$7:$N$700,"3.1.Desp"&amp;F8,'F9'!$H$7:$H$700)</f>
        <v>0</v>
      </c>
      <c r="G44" s="716">
        <f>SUMIF('F9'!$N$7:$N$700,"3.1.Desp"&amp;G8,'F9'!$H$7:$H$700)</f>
        <v>0</v>
      </c>
      <c r="H44" s="716">
        <f>SUMIF('F9'!$N$7:$N$700,"3.1.Desp"&amp;H8,'F9'!$H$7:$H$700)</f>
        <v>0</v>
      </c>
      <c r="I44" s="716">
        <f>SUMIF('F9'!$N$7:$N$700,"3.1.Desp"&amp;I8,'F9'!$H$7:$H$700)</f>
        <v>0</v>
      </c>
      <c r="J44" s="716">
        <f>SUM(D44:I44)</f>
        <v>0</v>
      </c>
      <c r="K44" s="510"/>
    </row>
    <row r="45" spans="2:11" ht="9.9499999999999993" customHeight="1">
      <c r="B45" s="507"/>
      <c r="C45" s="160" t="s">
        <v>494</v>
      </c>
      <c r="D45" s="716">
        <f>SUMIF('F9'!$N$7:$N$700,"3.2.Assi"&amp;D8,'F9'!$H$7:$H$700)</f>
        <v>0</v>
      </c>
      <c r="E45" s="716">
        <f>SUMIF('F9'!$N$7:$N$700,"3.2.Assi"&amp;E8,'F9'!$H$7:$H$700)</f>
        <v>0</v>
      </c>
      <c r="F45" s="716">
        <f>SUMIF('F9'!$N$7:$N$700,"3.2.Assi"&amp;F8,'F9'!$H$7:$H$700)</f>
        <v>0</v>
      </c>
      <c r="G45" s="716">
        <f>SUMIF('F9'!$N$7:$N$700,"3.2.Assi"&amp;G8,'F9'!$H$7:$H$700)</f>
        <v>0</v>
      </c>
      <c r="H45" s="716">
        <f>SUMIF('F9'!$N$7:$N$700,"3.2.Assi"&amp;H8,'F9'!$H$7:$H$700)</f>
        <v>0</v>
      </c>
      <c r="I45" s="716">
        <f>SUMIF('F9'!$N$7:$N$700,"3.2.Assi"&amp;I8,'F9'!$H$7:$H$700)</f>
        <v>0</v>
      </c>
      <c r="J45" s="716">
        <f>SUM(D45:I45)</f>
        <v>0</v>
      </c>
      <c r="K45" s="510"/>
    </row>
    <row r="46" spans="2:11" ht="9.9499999999999993" customHeight="1">
      <c r="B46" s="507"/>
      <c r="C46" s="160" t="s">
        <v>495</v>
      </c>
      <c r="D46" s="716">
        <f>SUMIF('F9'!$N$7:$N$700,"3.3.Outr"&amp;D8,'F9'!$H$7:$H$700)</f>
        <v>0</v>
      </c>
      <c r="E46" s="716">
        <f>SUMIF('F9'!$N$7:$N$700,"3.3.Outr"&amp;E8,'F9'!$H$7:$H$700)</f>
        <v>0</v>
      </c>
      <c r="F46" s="716">
        <f>SUMIF('F9'!$N$7:$N$700,"3.3.Outr"&amp;F8,'F9'!$H$7:$H$700)</f>
        <v>0</v>
      </c>
      <c r="G46" s="716">
        <f>SUMIF('F9'!$N$7:$N$700,"3.3.Outr"&amp;G8,'F9'!$H$7:$H$700)</f>
        <v>0</v>
      </c>
      <c r="H46" s="716">
        <f>SUMIF('F9'!$N$7:$N$700,"3.3.Outr"&amp;H8,'F9'!$H$7:$H$700)</f>
        <v>0</v>
      </c>
      <c r="I46" s="716">
        <f>SUMIF('F9'!$N$7:$N$700,"3.3.Outr"&amp;I8,'F9'!$H$7:$H$700)</f>
        <v>0</v>
      </c>
      <c r="J46" s="716">
        <f t="shared" si="8"/>
        <v>0</v>
      </c>
      <c r="K46" s="510"/>
    </row>
    <row r="47" spans="2:11" ht="9.9499999999999993" customHeight="1">
      <c r="B47" s="507"/>
      <c r="C47" s="160" t="s">
        <v>496</v>
      </c>
      <c r="D47" s="716">
        <f>SUMIF('F9'!$N$7:$N$700,"3.4.Inve"&amp;D8,'F9'!$H$7:$H$700)</f>
        <v>0</v>
      </c>
      <c r="E47" s="716">
        <f>SUMIF('F9'!$N$7:$N$700,"3.4.Inve"&amp;E8,'F9'!$H$7:$H$700)</f>
        <v>0</v>
      </c>
      <c r="F47" s="716">
        <f>SUMIF('F9'!$N$7:$N$700,"3.4.Inve"&amp;F8,'F9'!$H$7:$H$700)</f>
        <v>0</v>
      </c>
      <c r="G47" s="716">
        <f>SUMIF('F9'!$N$7:$N$700,"3.4.Inve"&amp;G8,'F9'!$H$7:$H$700)</f>
        <v>0</v>
      </c>
      <c r="H47" s="716">
        <f>SUMIF('F9'!$N$7:$N$700,"3.4.Inve"&amp;H8,'F9'!$H$7:$H$700)</f>
        <v>0</v>
      </c>
      <c r="I47" s="716">
        <f>SUMIF('F9'!$N$7:$N$700,"3.4.Inve"&amp;I8,'F9'!$H$7:$H$700)</f>
        <v>0</v>
      </c>
      <c r="J47" s="716">
        <f t="shared" si="8"/>
        <v>0</v>
      </c>
      <c r="K47" s="510"/>
    </row>
    <row r="48" spans="2:11" ht="9.9499999999999993" customHeight="1">
      <c r="B48" s="507"/>
      <c r="C48" s="160" t="s">
        <v>497</v>
      </c>
      <c r="D48" s="716">
        <f>SUMIF('F9'!$N$7:$N$700,"3.5.Form"&amp;D8,'F9'!$H$7:$H$700)</f>
        <v>0</v>
      </c>
      <c r="E48" s="716">
        <f>SUMIF('F9'!$N$7:$N$700,"3.5.Form"&amp;E8,'F9'!$H$7:$H$700)</f>
        <v>0</v>
      </c>
      <c r="F48" s="716">
        <f>SUMIF('F9'!$N$7:$N$700,"3.5.Form"&amp;F8,'F9'!$H$7:$H$700)</f>
        <v>0</v>
      </c>
      <c r="G48" s="716">
        <f>SUMIF('F9'!$N$7:$N$700,"3.5.Form"&amp;G8,'F9'!$H$7:$H$700)</f>
        <v>0</v>
      </c>
      <c r="H48" s="716">
        <f>SUMIF('F9'!$N$7:$N$700,"3.5.Form"&amp;H8,'F9'!$H$7:$H$700)</f>
        <v>0</v>
      </c>
      <c r="I48" s="716">
        <f>SUMIF('F9'!$N$7:$N$700,"3.5.Form"&amp;I8,'F9'!$H$7:$H$700)</f>
        <v>0</v>
      </c>
      <c r="J48" s="716">
        <f>SUM(D48:I48)</f>
        <v>0</v>
      </c>
      <c r="K48" s="510"/>
    </row>
    <row r="49" spans="2:11" ht="9.9499999999999993" customHeight="1">
      <c r="B49" s="507"/>
      <c r="C49" s="160" t="s">
        <v>498</v>
      </c>
      <c r="D49" s="716">
        <f>SUMIF('F9'!$N$7:$N$700,"3.6.Divu"&amp;D8,'F9'!$H$7:$H$700)</f>
        <v>0</v>
      </c>
      <c r="E49" s="716">
        <f>SUMIF('F9'!$N$7:$N$700,"3.6.Divu"&amp;E8,'F9'!$H$7:$H$700)</f>
        <v>0</v>
      </c>
      <c r="F49" s="716">
        <f>SUMIF('F9'!$N$7:$N$700,"3.6.Divu"&amp;F8,'F9'!$H$7:$H$700)</f>
        <v>0</v>
      </c>
      <c r="G49" s="716">
        <f>SUMIF('F9'!$N$7:$N$700,"3.6.Divu"&amp;G8,'F9'!$H$7:$H$700)</f>
        <v>0</v>
      </c>
      <c r="H49" s="716">
        <f>SUMIF('F9'!$N$7:$N$700,"3.6.Divu"&amp;H8,'F9'!$H$7:$H$700)</f>
        <v>0</v>
      </c>
      <c r="I49" s="716">
        <f>SUMIF('F9'!$N$7:$N$700,"3.6.Divu"&amp;I8,'F9'!$H$7:$H$700)</f>
        <v>0</v>
      </c>
      <c r="J49" s="716">
        <f t="shared" si="8"/>
        <v>0</v>
      </c>
      <c r="K49" s="510"/>
    </row>
    <row r="50" spans="2:11">
      <c r="B50" s="507"/>
      <c r="C50" s="160" t="s">
        <v>5654</v>
      </c>
      <c r="D50" s="716">
        <f>SUMIF('F9'!$N$7:$N$700,"3.7.Outr"&amp;D8,'F9'!$H$7:$H$700)</f>
        <v>0</v>
      </c>
      <c r="E50" s="716">
        <f>SUMIF('F9'!$N$7:$N$700,"3.7.Outr"&amp;E8,'F9'!$H$7:$H$700)</f>
        <v>0</v>
      </c>
      <c r="F50" s="716">
        <f>SUMIF('F9'!$N$7:$N$700,"3.7.Outr"&amp;F8,'F9'!$H$7:$H$700)</f>
        <v>0</v>
      </c>
      <c r="G50" s="716">
        <f>SUMIF('F9'!$N$7:$N$700,"3.7.Outr"&amp;G8,'F9'!$H$7:$H$700)</f>
        <v>0</v>
      </c>
      <c r="H50" s="716">
        <f>SUMIF('F9'!$N$7:$N$700,"3.7.Outr"&amp;H8,'F9'!$H$7:$H$700)</f>
        <v>0</v>
      </c>
      <c r="I50" s="716">
        <f>SUMIF('F9'!$N$7:$N$700,"3.7.Outr"&amp;I8,'F9'!$H$7:$H$700)</f>
        <v>0</v>
      </c>
      <c r="J50" s="716">
        <f t="shared" si="8"/>
        <v>0</v>
      </c>
      <c r="K50" s="510"/>
    </row>
    <row r="51" spans="2:11">
      <c r="B51" s="507"/>
      <c r="C51" s="588" t="s">
        <v>499</v>
      </c>
      <c r="D51" s="716">
        <f>SUMIF('F9'!$N$7:$N$700,"3.8.Amor"&amp;D8,'F9'!$H$7:$H$700)</f>
        <v>0</v>
      </c>
      <c r="E51" s="716">
        <f>SUMIF('F9'!$N$7:$N$700,"3.8.Amor"&amp;E8,'F9'!$H$7:$H$700)</f>
        <v>0</v>
      </c>
      <c r="F51" s="716">
        <f>SUMIF('F9'!$N$7:$N$700,"3.8.Amor"&amp;F8,'F9'!$H$7:$H$700)</f>
        <v>0</v>
      </c>
      <c r="G51" s="716">
        <f>SUMIF('F9'!$N$7:$N$700,"3.8.Amor"&amp;G8,'F9'!$H$7:$H$700)</f>
        <v>0</v>
      </c>
      <c r="H51" s="716">
        <f>SUMIF('F9'!$N$7:$N$700,"3.8. Am"&amp;H8,'F9'!$H$7:$H$700)</f>
        <v>0</v>
      </c>
      <c r="I51" s="716">
        <f>SUMIF('F9'!$N$7:$N$700,"3.8. Am"&amp;I8,'F9'!$H$7:$H$700)</f>
        <v>0</v>
      </c>
      <c r="J51" s="716">
        <f t="shared" si="8"/>
        <v>0</v>
      </c>
      <c r="K51" s="510"/>
    </row>
    <row r="52" spans="2:11">
      <c r="B52" s="507"/>
      <c r="C52" s="157" t="s">
        <v>892</v>
      </c>
      <c r="D52" s="718">
        <f t="shared" ref="D52:J52" si="10">SUM(D44:D51)</f>
        <v>0</v>
      </c>
      <c r="E52" s="718">
        <f t="shared" si="10"/>
        <v>0</v>
      </c>
      <c r="F52" s="718">
        <f t="shared" si="10"/>
        <v>0</v>
      </c>
      <c r="G52" s="718">
        <f t="shared" si="10"/>
        <v>0</v>
      </c>
      <c r="H52" s="718">
        <f t="shared" si="10"/>
        <v>0</v>
      </c>
      <c r="I52" s="718">
        <f t="shared" si="10"/>
        <v>0</v>
      </c>
      <c r="J52" s="718">
        <f t="shared" si="10"/>
        <v>0</v>
      </c>
      <c r="K52" s="510"/>
    </row>
    <row r="53" spans="2:11">
      <c r="B53" s="507"/>
      <c r="C53" s="158" t="s">
        <v>1627</v>
      </c>
      <c r="D53" s="719">
        <f>SUMIF('F9'!$N$7:$N$700,"4.JUROS "&amp;D8,'F9'!$H$7:$H$700)</f>
        <v>0</v>
      </c>
      <c r="E53" s="719">
        <f>SUMIF('F9'!$N$7:$N$700,"4.JUROS "&amp;E8,'F9'!$H$7:$H$700)</f>
        <v>0</v>
      </c>
      <c r="F53" s="719">
        <f>SUMIF('F9'!$N$7:$N$700,"4.JUROS "&amp;F8,'F9'!$H$7:$H$700)</f>
        <v>0</v>
      </c>
      <c r="G53" s="719">
        <f>SUMIF('F9'!$N$7:$N$700,"4.JUROS "&amp;G8,'F9'!$H$7:$H$700)</f>
        <v>0</v>
      </c>
      <c r="H53" s="719">
        <f>SUMIF('F9'!$N$7:$N$700,"4.JUROS "&amp;H8,'F9'!$H$7:$H$700)</f>
        <v>0</v>
      </c>
      <c r="I53" s="719">
        <f>SUMIF('F9'!$N$7:$N$700,"4.JUROS "&amp;I8,'F9'!$H$7:$H$700)</f>
        <v>0</v>
      </c>
      <c r="J53" s="719">
        <f t="shared" si="8"/>
        <v>0</v>
      </c>
      <c r="K53" s="510"/>
    </row>
    <row r="54" spans="2:11">
      <c r="B54" s="507"/>
      <c r="C54" s="161" t="s">
        <v>1628</v>
      </c>
      <c r="D54" s="716">
        <f>SUMIF('F9'!$N$7:$N$700,"5.FUNDO "&amp;D8,'F9'!$H$7:$H$700)</f>
        <v>0</v>
      </c>
      <c r="E54" s="716">
        <f>SUMIF('F9'!$N$7:$N$700,"5.FUNDO "&amp;E8,'F9'!$H$7:$H$700)</f>
        <v>0</v>
      </c>
      <c r="F54" s="716">
        <f>SUMIF('F9'!$N$7:$N$700,"5.FUNDO "&amp;F8,'F9'!$H$7:$H$700)</f>
        <v>0</v>
      </c>
      <c r="G54" s="716">
        <f>SUMIF('F9'!$N$7:$N$700,"5.FUNDO "&amp;G8,'F9'!$H$7:$H$700)</f>
        <v>0</v>
      </c>
      <c r="H54" s="716">
        <f>SUMIF('F9'!$N$7:$N$700,"5.FUNDO "&amp;H8,'F9'!$H$7:$H$700)</f>
        <v>0</v>
      </c>
      <c r="I54" s="716">
        <f>SUMIF('F9'!$N$7:$N$700,"5.FUNDO "&amp;I8,'F9'!$H$7:$H$700)</f>
        <v>0</v>
      </c>
      <c r="J54" s="716">
        <f t="shared" si="8"/>
        <v>0</v>
      </c>
      <c r="K54" s="510"/>
    </row>
    <row r="55" spans="2:11">
      <c r="B55" s="507"/>
      <c r="C55" s="157" t="s">
        <v>1629</v>
      </c>
      <c r="D55" s="718">
        <f>D54+D53+D52+D38+D42</f>
        <v>0</v>
      </c>
      <c r="E55" s="718">
        <f t="shared" ref="E55:J55" si="11">E54+E53+E52+E38+E42</f>
        <v>0</v>
      </c>
      <c r="F55" s="718">
        <f t="shared" si="11"/>
        <v>0</v>
      </c>
      <c r="G55" s="718">
        <f>G54+G53+G52+G38+G42</f>
        <v>0</v>
      </c>
      <c r="H55" s="718">
        <f t="shared" si="11"/>
        <v>0</v>
      </c>
      <c r="I55" s="718">
        <f t="shared" si="11"/>
        <v>0</v>
      </c>
      <c r="J55" s="718">
        <f t="shared" si="11"/>
        <v>0</v>
      </c>
      <c r="K55" s="510"/>
    </row>
    <row r="56" spans="2:11">
      <c r="B56" s="507"/>
      <c r="K56" s="510"/>
    </row>
    <row r="57" spans="2:11">
      <c r="B57" s="507"/>
      <c r="C57" s="156" t="s">
        <v>2461</v>
      </c>
      <c r="K57" s="510"/>
    </row>
    <row r="58" spans="2:11">
      <c r="B58" s="507"/>
      <c r="K58" s="510"/>
    </row>
    <row r="59" spans="2:11">
      <c r="B59" s="507"/>
      <c r="K59" s="510"/>
    </row>
    <row r="60" spans="2:11">
      <c r="B60" s="507"/>
      <c r="K60" s="510"/>
    </row>
    <row r="61" spans="2:11">
      <c r="B61" s="507"/>
      <c r="K61" s="510"/>
    </row>
    <row r="62" spans="2:11">
      <c r="B62" s="507"/>
      <c r="K62" s="510"/>
    </row>
    <row r="63" spans="2:11">
      <c r="B63" s="507"/>
      <c r="K63" s="510"/>
    </row>
    <row r="64" spans="2:11">
      <c r="B64" s="507"/>
      <c r="K64" s="510"/>
    </row>
    <row r="65" spans="2:11">
      <c r="B65" s="507"/>
      <c r="K65" s="510"/>
    </row>
    <row r="66" spans="2:11">
      <c r="B66" s="507"/>
      <c r="K66" s="510"/>
    </row>
    <row r="67" spans="2:11">
      <c r="B67" s="507"/>
      <c r="K67" s="510"/>
    </row>
    <row r="68" spans="2:11">
      <c r="B68" s="507"/>
      <c r="K68" s="510"/>
    </row>
    <row r="69" spans="2:11">
      <c r="B69" s="507"/>
      <c r="K69" s="510"/>
    </row>
    <row r="70" spans="2:11">
      <c r="B70" s="507"/>
      <c r="K70" s="510"/>
    </row>
    <row r="71" spans="2:11">
      <c r="B71" s="507"/>
      <c r="K71" s="510"/>
    </row>
    <row r="72" spans="2:11">
      <c r="B72" s="507"/>
      <c r="K72" s="510"/>
    </row>
    <row r="73" spans="2:11">
      <c r="B73" s="507"/>
      <c r="K73" s="510"/>
    </row>
    <row r="74" spans="2:11">
      <c r="B74" s="507"/>
      <c r="K74" s="510"/>
    </row>
    <row r="75" spans="2:11">
      <c r="B75" s="507"/>
      <c r="K75" s="510"/>
    </row>
    <row r="76" spans="2:11">
      <c r="B76" s="507"/>
      <c r="K76" s="510"/>
    </row>
    <row r="77" spans="2:11">
      <c r="B77" s="507"/>
      <c r="K77" s="510"/>
    </row>
    <row r="78" spans="2:11">
      <c r="B78" s="507"/>
      <c r="K78" s="510"/>
    </row>
    <row r="79" spans="2:11">
      <c r="B79" s="507"/>
      <c r="K79" s="510"/>
    </row>
    <row r="80" spans="2:11">
      <c r="B80" s="507"/>
      <c r="K80" s="510"/>
    </row>
    <row r="81" spans="2:15">
      <c r="B81" s="507"/>
      <c r="K81" s="510"/>
    </row>
    <row r="82" spans="2:15">
      <c r="B82" s="507"/>
      <c r="K82" s="510"/>
    </row>
    <row r="83" spans="2:15">
      <c r="B83" s="507"/>
      <c r="K83" s="510"/>
    </row>
    <row r="84" spans="2:15">
      <c r="B84" s="507"/>
      <c r="K84" s="510"/>
    </row>
    <row r="85" spans="2:15">
      <c r="B85" s="507"/>
      <c r="K85" s="510"/>
    </row>
    <row r="86" spans="2:15">
      <c r="B86" s="507"/>
      <c r="K86" s="510"/>
    </row>
    <row r="87" spans="2:15">
      <c r="B87" s="507"/>
      <c r="K87" s="510"/>
    </row>
    <row r="88" spans="2:15">
      <c r="B88" s="507"/>
      <c r="K88" s="510"/>
    </row>
    <row r="89" spans="2:15">
      <c r="B89" s="507"/>
      <c r="K89" s="510"/>
    </row>
    <row r="90" spans="2:15">
      <c r="B90" s="507"/>
      <c r="K90" s="510"/>
    </row>
    <row r="91" spans="2:15">
      <c r="B91" s="507"/>
      <c r="K91" s="510"/>
    </row>
    <row r="92" spans="2:15">
      <c r="B92" s="507"/>
      <c r="K92" s="510"/>
    </row>
    <row r="93" spans="2:15">
      <c r="B93" s="507"/>
      <c r="K93" s="510"/>
    </row>
    <row r="94" spans="2:15">
      <c r="B94" s="511"/>
      <c r="C94" s="512"/>
      <c r="D94" s="512"/>
      <c r="E94" s="512"/>
      <c r="F94" s="512"/>
      <c r="G94" s="512"/>
      <c r="H94" s="512"/>
      <c r="I94" s="512"/>
      <c r="J94" s="512"/>
      <c r="K94" s="513"/>
    </row>
    <row r="95" spans="2:15"/>
    <row r="96" spans="2:15" ht="12.75" customHeight="1">
      <c r="B96" s="1803" t="s">
        <v>3811</v>
      </c>
      <c r="C96" s="1804"/>
      <c r="D96" s="1804"/>
      <c r="E96" s="1804"/>
      <c r="F96" s="1804"/>
      <c r="G96" s="1804"/>
      <c r="H96" s="1804"/>
      <c r="I96" s="1804"/>
      <c r="J96" s="1804"/>
      <c r="K96" s="1805"/>
      <c r="L96" s="491"/>
      <c r="M96" s="491"/>
      <c r="N96" s="491"/>
      <c r="O96" s="491"/>
    </row>
    <row r="97" spans="2:15" ht="5.25" customHeight="1">
      <c r="C97"/>
      <c r="D97" s="206"/>
      <c r="E97" s="477"/>
      <c r="F97" s="477"/>
      <c r="G97" s="477"/>
      <c r="H97" s="477"/>
      <c r="I97" s="477"/>
      <c r="J97" s="477"/>
      <c r="K97" s="477"/>
      <c r="L97" s="477"/>
      <c r="M97" s="477"/>
      <c r="N97" s="477"/>
      <c r="O97"/>
    </row>
    <row r="98" spans="2:15" ht="12.75" customHeight="1">
      <c r="B98" s="1781">
        <f>'F1'!$K$19</f>
        <v>0</v>
      </c>
      <c r="C98" s="1782"/>
      <c r="D98" s="1782"/>
      <c r="E98" s="1782"/>
      <c r="F98" s="1782"/>
      <c r="G98" s="1782"/>
      <c r="H98" s="1782"/>
      <c r="I98" s="1782"/>
      <c r="J98" s="1782"/>
      <c r="K98" s="1783"/>
      <c r="L98" s="479"/>
      <c r="M98" s="479"/>
      <c r="N98" s="479"/>
      <c r="O98" s="479"/>
    </row>
    <row r="99" spans="2:15" ht="12.75">
      <c r="K99" s="503"/>
    </row>
    <row r="100" spans="2:15">
      <c r="K100" s="337" t="s">
        <v>3813</v>
      </c>
    </row>
    <row r="101" spans="2:15"/>
  </sheetData>
  <sheetProtection algorithmName="SHA-512" hashValue="C7pWHtwjkfrO8iRku+2wX3cJ5AIgeDitanfWGO1a0IcM7LX7Lthk4oXl7GhWhLAz0N+/QG+qnGRWifSqliHh9w==" saltValue="bgvn3UuQURxWdqcI3VKCZw==" spinCount="100000" sheet="1" objects="1" scenarios="1" selectLockedCells="1"/>
  <mergeCells count="3">
    <mergeCell ref="C3:J3"/>
    <mergeCell ref="B96:K96"/>
    <mergeCell ref="B98:K98"/>
  </mergeCells>
  <phoneticPr fontId="0" type="noConversion"/>
  <printOptions horizontalCentered="1" verticalCentered="1" gridLinesSet="0"/>
  <pageMargins left="0.43307086614173229" right="0.6692913385826772" top="0.31496062992125984" bottom="0.47244094488188981" header="0.35433070866141736" footer="0.51181102362204722"/>
  <pageSetup paperSize="9" scale="75" orientation="portrait"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syncVertical="1" syncRef="A1" codeName="Sheet15">
    <pageSetUpPr fitToPage="1"/>
  </sheetPr>
  <dimension ref="B2:I76"/>
  <sheetViews>
    <sheetView showGridLines="0" view="pageBreakPreview" zoomScale="75" zoomScaleNormal="100" zoomScaleSheetLayoutView="75" workbookViewId="0">
      <selection activeCell="H4" sqref="C3:H4"/>
    </sheetView>
  </sheetViews>
  <sheetFormatPr defaultColWidth="9.42578125" defaultRowHeight="12"/>
  <cols>
    <col min="1" max="1" width="2.5703125" style="143" customWidth="1"/>
    <col min="2" max="2" width="2.7109375" style="143" customWidth="1"/>
    <col min="3" max="3" width="44.85546875" style="143" customWidth="1"/>
    <col min="4" max="8" width="10.140625" style="143" customWidth="1"/>
    <col min="9" max="9" width="8" style="143" customWidth="1"/>
    <col min="10" max="10" width="2.140625" style="143" customWidth="1"/>
    <col min="11" max="253" width="9.42578125" style="143" customWidth="1"/>
    <col min="254" max="16384" width="9.42578125" style="143"/>
  </cols>
  <sheetData>
    <row r="2" spans="2:9" ht="11.25" customHeight="1">
      <c r="B2" s="514"/>
      <c r="C2" s="515"/>
      <c r="D2" s="515"/>
      <c r="E2" s="515"/>
      <c r="F2" s="515"/>
      <c r="G2" s="515"/>
      <c r="H2" s="515"/>
      <c r="I2" s="516"/>
    </row>
    <row r="3" spans="2:9" ht="13.5" customHeight="1">
      <c r="B3" s="517"/>
      <c r="C3" s="1834" t="s">
        <v>4673</v>
      </c>
      <c r="D3" s="1835"/>
      <c r="E3" s="1835"/>
      <c r="F3" s="1835"/>
      <c r="G3" s="1835"/>
      <c r="H3" s="1836"/>
      <c r="I3" s="518"/>
    </row>
    <row r="4" spans="2:9" ht="12.75">
      <c r="B4" s="517"/>
      <c r="C4" s="431" t="s">
        <v>4863</v>
      </c>
      <c r="D4" s="444"/>
      <c r="E4" s="444"/>
      <c r="F4" s="444"/>
      <c r="G4" s="444"/>
      <c r="H4" s="445"/>
      <c r="I4" s="519"/>
    </row>
    <row r="5" spans="2:9" ht="34.5" customHeight="1">
      <c r="B5" s="517"/>
      <c r="C5" s="338"/>
      <c r="D5" s="520"/>
      <c r="E5" s="520"/>
      <c r="F5" s="520"/>
      <c r="G5" s="520"/>
      <c r="H5" s="520"/>
      <c r="I5" s="521"/>
    </row>
    <row r="6" spans="2:9" ht="12" customHeight="1">
      <c r="B6" s="517"/>
      <c r="H6" s="345" t="s">
        <v>2131</v>
      </c>
      <c r="I6" s="442"/>
    </row>
    <row r="7" spans="2:9">
      <c r="B7" s="517"/>
      <c r="C7" s="144" t="s">
        <v>1777</v>
      </c>
      <c r="D7" s="440" t="str">
        <f>IF('F1'!AP39="","0",YEAR('F1'!AP39))</f>
        <v>0</v>
      </c>
      <c r="E7" s="440">
        <f>D7+1</f>
        <v>1</v>
      </c>
      <c r="F7" s="440">
        <f>E7+1</f>
        <v>2</v>
      </c>
      <c r="G7" s="440">
        <f>F7+1</f>
        <v>3</v>
      </c>
      <c r="H7" s="440" t="s">
        <v>905</v>
      </c>
      <c r="I7" s="442"/>
    </row>
    <row r="8" spans="2:9">
      <c r="B8" s="517"/>
      <c r="C8" s="218" t="s">
        <v>1916</v>
      </c>
      <c r="D8" s="583"/>
      <c r="E8" s="583"/>
      <c r="F8" s="583"/>
      <c r="G8" s="583"/>
      <c r="H8" s="583"/>
      <c r="I8" s="442"/>
    </row>
    <row r="9" spans="2:9">
      <c r="B9" s="517"/>
      <c r="C9" s="145" t="s">
        <v>821</v>
      </c>
      <c r="D9" s="583">
        <f>SUMIF('F9'!$N$7:$N$700,"1.1.Terr"&amp;D7,'F9'!$H$7:$H$700)</f>
        <v>0</v>
      </c>
      <c r="E9" s="583">
        <f>SUMIF('F9'!$N$7:$N$700,"1.1.Terr"&amp;E7,'F9'!$H$7:$H$700)</f>
        <v>0</v>
      </c>
      <c r="F9" s="583">
        <f>SUMIF('F9'!$N$7:$N$700,"1.1.Terr"&amp;F7,'F9'!$H$7:$H$700)</f>
        <v>0</v>
      </c>
      <c r="G9" s="583">
        <f>SUMIF('F9'!$N$7:$N$700,"1.1.Terr"&amp;G7,'F9'!$H$7:$H$700)</f>
        <v>0</v>
      </c>
      <c r="H9" s="583">
        <f>SUM(D9:G9)</f>
        <v>0</v>
      </c>
      <c r="I9" s="442"/>
    </row>
    <row r="10" spans="2:9">
      <c r="B10" s="517"/>
      <c r="C10" s="145" t="s">
        <v>1918</v>
      </c>
      <c r="D10" s="441">
        <f>SUM(D12:D13)</f>
        <v>0</v>
      </c>
      <c r="E10" s="441">
        <f>SUM(E12:E13)</f>
        <v>0</v>
      </c>
      <c r="F10" s="441">
        <f>SUM(F12:F13)</f>
        <v>0</v>
      </c>
      <c r="G10" s="441">
        <f>SUM(G12:G13)</f>
        <v>0</v>
      </c>
      <c r="H10" s="441">
        <f>SUM(D10:G10)</f>
        <v>0</v>
      </c>
      <c r="I10" s="442"/>
    </row>
    <row r="11" spans="2:9">
      <c r="B11" s="517"/>
      <c r="C11" s="145" t="s">
        <v>1789</v>
      </c>
      <c r="D11" s="584"/>
      <c r="E11" s="584"/>
      <c r="F11" s="584"/>
      <c r="G11" s="584"/>
      <c r="H11" s="585"/>
      <c r="I11" s="442"/>
    </row>
    <row r="12" spans="2:9">
      <c r="B12" s="517"/>
      <c r="C12" s="145" t="s">
        <v>822</v>
      </c>
      <c r="D12" s="583">
        <f>SUMIF('F9'!$N$7:$N$700,"1.2.1.Ed"&amp;D7,'F9'!$H$7:$H$700)</f>
        <v>0</v>
      </c>
      <c r="E12" s="583">
        <f>SUMIF('F9'!$N$7:$N$700,"1.2.1.Ed"&amp;E7,'F9'!$H$7:$H$700)</f>
        <v>0</v>
      </c>
      <c r="F12" s="583">
        <f>SUMIF('F9'!$N$7:$N$700,"1.2.1.Ed"&amp;F7,'F9'!$H$7:$H$700)</f>
        <v>0</v>
      </c>
      <c r="G12" s="583">
        <f>SUMIF('F9'!$N$7:$N$700,"1.2.1.Ed"&amp;G7,'F9'!$H$7:$H$700)</f>
        <v>0</v>
      </c>
      <c r="H12" s="583">
        <f>SUM(D12:G12)</f>
        <v>0</v>
      </c>
      <c r="I12" s="442"/>
    </row>
    <row r="13" spans="2:9">
      <c r="B13" s="517"/>
      <c r="C13" s="160" t="s">
        <v>64</v>
      </c>
      <c r="D13" s="583">
        <f>SUMIF('F9'!$N$7:$N$700,"1.2.2.1."&amp;D7,'F9'!$H$7:$H$700)+SUMIF('F9'!$N$7:$N$700,"1.2.2.2."&amp;D7,'F9'!$H$7:$H$700)+SUMIF('F9'!$N$7:$N$700,"1.2.2.3."&amp;D7,'F9'!$H$7:$H$700)+SUMIF('F9'!$N$7:$N$700,"1.2.2.4."&amp;D7,'F9'!$H$7:$H$700)</f>
        <v>0</v>
      </c>
      <c r="E13" s="583">
        <f>SUMIF('F9'!$N$7:$N$700,"1.2.2.1."&amp;E7,'F9'!$H$7:$H$700)+SUMIF('F9'!$N$7:$N$700,"1.2.2.2."&amp;E7,'F9'!$H$7:$H$700)+SUMIF('F9'!$N$7:$N$700,"1.2.2.3."&amp;E7,'F9'!$H$7:$H$700)+SUMIF('F9'!$N$7:$N$700,"1.2.2.4."&amp;E7,'F9'!$H$7:$H$700)</f>
        <v>0</v>
      </c>
      <c r="F13" s="583">
        <f>SUMIF('F9'!$N$7:$N$700,"1.2.2.1."&amp;F7,'F9'!$H$7:$H$700)+SUMIF('F9'!$N$7:$N$700,"1.2.2.2."&amp;F7,'F9'!$H$7:$H$700)+SUMIF('F9'!$N$7:$N$700,"1.2.2.3."&amp;F7,'F9'!$H$7:$H$700)+SUMIF('F9'!$N$7:$N$700,"1.2.2.4."&amp;F7,'F9'!$H$7:$H$700)</f>
        <v>0</v>
      </c>
      <c r="G13" s="583">
        <f>SUMIF('F9'!$N$7:$N$700,"1.2.2.1."&amp;G7,'F9'!$H$7:$H$700)+SUMIF('F9'!$N$7:$N$700,"1.2.2.2."&amp;G7,'F9'!$H$7:$H$700)+SUMIF('F9'!$N$7:$N$700,"1.2.2.3."&amp;G7,'F9'!$H$7:$H$700)+SUMIF('F9'!$N$7:$N$700,"1.2.2.4."&amp;G7,'F9'!$H$7:$H$700)</f>
        <v>0</v>
      </c>
      <c r="H13" s="583">
        <f>SUM(D14:G14)</f>
        <v>0</v>
      </c>
      <c r="I13" s="442"/>
    </row>
    <row r="14" spans="2:9">
      <c r="B14" s="517"/>
      <c r="C14" s="145" t="s">
        <v>1924</v>
      </c>
      <c r="D14" s="441">
        <f>SUM(D15:D16)</f>
        <v>0</v>
      </c>
      <c r="E14" s="441">
        <f>SUM(E15:E16)</f>
        <v>0</v>
      </c>
      <c r="F14" s="441">
        <f>SUM(F15:F16)</f>
        <v>0</v>
      </c>
      <c r="G14" s="441">
        <f>SUM(G15:G16)</f>
        <v>0</v>
      </c>
      <c r="H14" s="441">
        <f>SUM(H15:H16)</f>
        <v>0</v>
      </c>
      <c r="I14" s="442"/>
    </row>
    <row r="15" spans="2:9">
      <c r="B15" s="517"/>
      <c r="C15" s="160" t="s">
        <v>65</v>
      </c>
      <c r="D15" s="583">
        <f>SUMIF('F9'!$N$7:$N$700,"1.3.1.Eq"&amp;D7,'F9'!$H$7:$H$700)</f>
        <v>0</v>
      </c>
      <c r="E15" s="583">
        <f>SUMIF('F9'!$N$7:$N$700,"1.3.1.Eq"&amp;E7,'F9'!$H$7:$H$700)</f>
        <v>0</v>
      </c>
      <c r="F15" s="583">
        <f>SUMIF('F9'!$N$7:$N$700,"1.3.1.Eq"&amp;F7,'F9'!$H$7:$H$700)</f>
        <v>0</v>
      </c>
      <c r="G15" s="583">
        <f>SUMIF('F9'!$N$7:$N$700,"1.3.1.Eq"&amp;G7,'F9'!$H$7:$H$700)</f>
        <v>0</v>
      </c>
      <c r="H15" s="583">
        <f t="shared" ref="H15:H22" si="0">SUM(D15:G15)</f>
        <v>0</v>
      </c>
      <c r="I15" s="442"/>
    </row>
    <row r="16" spans="2:9">
      <c r="B16" s="517"/>
      <c r="C16" s="160" t="s">
        <v>66</v>
      </c>
      <c r="D16" s="583">
        <f>SUMIF('F9'!$N$7:$N$700,"1.3.2.Eq"&amp;D7,'F9'!$H$7:$H$700)</f>
        <v>0</v>
      </c>
      <c r="E16" s="583">
        <f>SUMIF('F9'!$N$7:$N$700,"1.3.2.Eq"&amp;E7,'F9'!$H$7:$H$700)</f>
        <v>0</v>
      </c>
      <c r="F16" s="583">
        <f>SUMIF('F9'!$N$7:$N$700,"1.3.2.Eq"&amp;F7,'F9'!$H$7:$H$700)</f>
        <v>0</v>
      </c>
      <c r="G16" s="583">
        <f>SUMIF('F9'!$N$7:$N$700,"1.3.2.Eq"&amp;G7,'F9'!$H$7:$H$700)</f>
        <v>0</v>
      </c>
      <c r="H16" s="583">
        <f t="shared" si="0"/>
        <v>0</v>
      </c>
      <c r="I16" s="442"/>
    </row>
    <row r="17" spans="2:9">
      <c r="B17" s="517"/>
      <c r="C17" s="145" t="s">
        <v>1781</v>
      </c>
      <c r="D17" s="441">
        <f>SUM(D18:D21)</f>
        <v>0</v>
      </c>
      <c r="E17" s="441">
        <f>SUM(E18:E21)</f>
        <v>0</v>
      </c>
      <c r="F17" s="441">
        <f>SUM(F18:F21)</f>
        <v>0</v>
      </c>
      <c r="G17" s="441">
        <f>SUM(G18:G21)</f>
        <v>0</v>
      </c>
      <c r="H17" s="441">
        <f t="shared" si="0"/>
        <v>0</v>
      </c>
      <c r="I17" s="442"/>
    </row>
    <row r="18" spans="2:9">
      <c r="B18" s="517"/>
      <c r="C18" s="145" t="s">
        <v>823</v>
      </c>
      <c r="D18" s="583">
        <f>SUMIF('F9'!$N$7:$N$700,"1.4.1.Ou"&amp;D7,'F9'!$H$7:$H$700)</f>
        <v>0</v>
      </c>
      <c r="E18" s="583">
        <f>SUMIF('F9'!$N$7:$N$700,"1.4.1.Ou"&amp;E7,'F9'!$H$7:$H$700)</f>
        <v>0</v>
      </c>
      <c r="F18" s="583">
        <f>SUMIF('F9'!$N$7:$N$700,"1.4.1.Ou"&amp;F7,'F9'!$H$7:$H$700)</f>
        <v>0</v>
      </c>
      <c r="G18" s="583">
        <f>SUMIF('F9'!$N$7:$N$700,"1.4.1.Ou"&amp;G7,'F9'!$H$7:$H$700)</f>
        <v>0</v>
      </c>
      <c r="H18" s="583">
        <f t="shared" si="0"/>
        <v>0</v>
      </c>
      <c r="I18" s="442"/>
    </row>
    <row r="19" spans="2:9">
      <c r="B19" s="517"/>
      <c r="C19" s="145" t="s">
        <v>824</v>
      </c>
      <c r="D19" s="583">
        <f>SUMIF('F9'!$N$7:$N$700,"1.4.2.Ou"&amp;D7,'F9'!$H$7:$H$700)</f>
        <v>0</v>
      </c>
      <c r="E19" s="583">
        <f>SUMIF('F9'!$N$7:$N$700,"1.4.2.Ou"&amp;E7,'F9'!$H$7:$H$700)</f>
        <v>0</v>
      </c>
      <c r="F19" s="583">
        <f>SUMIF('F9'!$N$7:$N$700,"1.4.2.Ou"&amp;F7,'F9'!$H$7:$H$700)</f>
        <v>0</v>
      </c>
      <c r="G19" s="583">
        <f>SUMIF('F9'!$N$7:$N$700,"1.4.2.Ou"&amp;G7,'F9'!$H$7:$H$700)</f>
        <v>0</v>
      </c>
      <c r="H19" s="583">
        <f t="shared" si="0"/>
        <v>0</v>
      </c>
      <c r="I19" s="442"/>
    </row>
    <row r="20" spans="2:9">
      <c r="B20" s="517"/>
      <c r="C20" s="145" t="s">
        <v>825</v>
      </c>
      <c r="D20" s="583">
        <f>SUMIF('F9'!$N$7:$N$700,"1.4.3.Ou"&amp;D7,'F9'!$H$7:$H$700)</f>
        <v>0</v>
      </c>
      <c r="E20" s="583">
        <f>SUMIF('F9'!$N$7:$N$700,"1.4.3.Ou"&amp;E7,'F9'!$H$7:$H$700)</f>
        <v>0</v>
      </c>
      <c r="F20" s="583">
        <f>SUMIF('F9'!$N$7:$N$700,"1.4.3.Ou"&amp;F7,'F9'!$H$7:$H$700)</f>
        <v>0</v>
      </c>
      <c r="G20" s="583">
        <f>SUMIF('F9'!$N$7:$N$700,"1.4.3.Ou"&amp;G7,'F9'!$H$7:$H$700)</f>
        <v>0</v>
      </c>
      <c r="H20" s="583">
        <f t="shared" si="0"/>
        <v>0</v>
      </c>
      <c r="I20" s="442"/>
    </row>
    <row r="21" spans="2:9">
      <c r="B21" s="517"/>
      <c r="C21" s="145" t="s">
        <v>826</v>
      </c>
      <c r="D21" s="583">
        <f>SUMIF('F9'!$N$7:$N$700,"1.4.4.ou"&amp;D7,'F9'!$H$7:$H$700)</f>
        <v>0</v>
      </c>
      <c r="E21" s="583">
        <f>SUMIF('F9'!$N$7:$N$700,"1.4.4.ou"&amp;E7,'F9'!$H$7:$H$700)</f>
        <v>0</v>
      </c>
      <c r="F21" s="583">
        <f>SUMIF('F9'!$N$7:$N$700,"1.4.4.ou"&amp;F7,'F9'!$H$7:$H$700)</f>
        <v>0</v>
      </c>
      <c r="G21" s="583">
        <f>SUMIF('F9'!$N$7:$N$700,"1.4.4.ou"&amp;G7,'F9'!$H$7:$H$700)</f>
        <v>0</v>
      </c>
      <c r="H21" s="583">
        <f t="shared" si="0"/>
        <v>0</v>
      </c>
      <c r="I21" s="442"/>
    </row>
    <row r="22" spans="2:9">
      <c r="B22" s="517"/>
      <c r="C22" s="145" t="s">
        <v>827</v>
      </c>
      <c r="D22" s="583">
        <f>SUMIF('F9'!$N$7:$N$700,"1.5.1.Eq"&amp;D7,'F9'!$H$7:$H$700)</f>
        <v>0</v>
      </c>
      <c r="E22" s="583">
        <f>SUMIF('F9'!$N$7:$N$700,"1.5.1.Eq"&amp;E7,'F9'!$H$7:$H$700)</f>
        <v>0</v>
      </c>
      <c r="F22" s="583">
        <f>SUMIF('F9'!$N$7:$N$700,"1.5.1.Eq"&amp;F7,'F9'!$H$7:$H$700)</f>
        <v>0</v>
      </c>
      <c r="G22" s="583">
        <f>SUMIF('F9'!$N$7:$N$700,"1.5.1.Eq"&amp;G7,'F9'!$H$7:$H$700)</f>
        <v>0</v>
      </c>
      <c r="H22" s="583">
        <f t="shared" si="0"/>
        <v>0</v>
      </c>
      <c r="I22" s="442"/>
    </row>
    <row r="23" spans="2:9">
      <c r="B23" s="517"/>
      <c r="C23" s="145" t="s">
        <v>70</v>
      </c>
      <c r="D23" s="441">
        <f>SUM(D24:D25)</f>
        <v>0</v>
      </c>
      <c r="E23" s="441">
        <f>SUM(E24:E25)</f>
        <v>0</v>
      </c>
      <c r="F23" s="441">
        <f>SUM(F24:F25)</f>
        <v>0</v>
      </c>
      <c r="G23" s="441">
        <f>SUM(G24:G25)</f>
        <v>0</v>
      </c>
      <c r="H23" s="441">
        <f>SUM(H24:H25)</f>
        <v>0</v>
      </c>
      <c r="I23" s="442"/>
    </row>
    <row r="24" spans="2:9">
      <c r="B24" s="517"/>
      <c r="C24" s="160" t="s">
        <v>71</v>
      </c>
      <c r="D24" s="583">
        <f>SUMIF('F9'!$N$7:$N$700,"1.7.1.Ma"&amp;D7,'F9'!$H$7:$H$700)</f>
        <v>0</v>
      </c>
      <c r="E24" s="583">
        <f>SUMIF('F9'!$N$7:$N$700,"1.7.1.Ma"&amp;E7,'F9'!$H$7:$H$700)</f>
        <v>0</v>
      </c>
      <c r="F24" s="583">
        <f>SUMIF('F9'!$N$7:$N$700,"1.7.1.Ma"&amp;F7,'F9'!$H$7:$H$700)</f>
        <v>0</v>
      </c>
      <c r="G24" s="583">
        <f>SUMIF('F9'!$N$7:$N$700,"1.7.1.Ma"&amp;G7,'F9'!$H$7:$H$700)</f>
        <v>0</v>
      </c>
      <c r="H24" s="583">
        <f>SUM(D24:G24)</f>
        <v>0</v>
      </c>
      <c r="I24" s="442"/>
    </row>
    <row r="25" spans="2:9">
      <c r="B25" s="517"/>
      <c r="C25" s="160" t="s">
        <v>72</v>
      </c>
      <c r="D25" s="583">
        <f>SUMIF('F9'!$N$7:$N$700,"1.7.2.Ma"&amp;D7,'F9'!$H$7:$H$700)</f>
        <v>0</v>
      </c>
      <c r="E25" s="583">
        <f>SUMIF('F9'!$N$7:$N$700,"1.7.2.Ma"&amp;E7,'F9'!$H$7:$H$700)</f>
        <v>0</v>
      </c>
      <c r="F25" s="583">
        <f>SUMIF('F9'!$N$7:$N$700,"1.7.2.Ma"&amp;F7,'F9'!$H$7:$H$700)</f>
        <v>0</v>
      </c>
      <c r="G25" s="583">
        <f>SUMIF('F9'!$N$7:$N$700,"1.7.2.Ma"&amp;G7,'F9'!$H$7:$H$700)</f>
        <v>0</v>
      </c>
      <c r="H25" s="583">
        <f>SUM(D25:G25)</f>
        <v>0</v>
      </c>
      <c r="I25" s="442"/>
    </row>
    <row r="26" spans="2:9">
      <c r="B26" s="517"/>
      <c r="C26" s="145" t="s">
        <v>73</v>
      </c>
      <c r="D26" s="583">
        <f>SUMIF('F9'!$N$7:$N$700,"1.8.Equi"&amp;D7,'F9'!$H$7:$H700)</f>
        <v>0</v>
      </c>
      <c r="E26" s="583">
        <f>SUMIF('F9'!$N$7:$N$700,"1.8.Equi"&amp;E7,'F9'!$H$7:$H700)</f>
        <v>0</v>
      </c>
      <c r="F26" s="583">
        <f>SUMIF('F9'!$N$7:$N$700,"1.8.Equi"&amp;F7,'F9'!$H$7:$H700)</f>
        <v>0</v>
      </c>
      <c r="G26" s="583">
        <f>SUMIF('F9'!$N$7:$N$700,"1.8.Equi"&amp;G7,'F9'!$H$7:$H700)</f>
        <v>0</v>
      </c>
      <c r="H26" s="583">
        <f>SUM(D26:G26)</f>
        <v>0</v>
      </c>
      <c r="I26" s="442"/>
    </row>
    <row r="27" spans="2:9">
      <c r="B27" s="517"/>
      <c r="C27" s="315" t="s">
        <v>2130</v>
      </c>
      <c r="D27" s="583">
        <f>SUMIF('F9'!$N$7:$N$700,"1.9.1.Ou"&amp;D7,'F9'!$H$7:$H$700)</f>
        <v>0</v>
      </c>
      <c r="E27" s="583">
        <f>SUMIF('F9'!$N$7:$N$700,"1.9.1.Ou"&amp;E7,'F9'!$H$7:$H$700)</f>
        <v>0</v>
      </c>
      <c r="F27" s="583">
        <f>SUMIF('F9'!$N$7:$N$700,"1.9.1.Ou"&amp;F7,'F9'!$H$7:$H$700)</f>
        <v>0</v>
      </c>
      <c r="G27" s="583">
        <f>SUMIF('F9'!$N$7:$N$700,"1.9.1.Ou"&amp;G7,'F9'!$H$7:$H$700)</f>
        <v>0</v>
      </c>
      <c r="H27" s="583">
        <f>SUM(D27:G27)</f>
        <v>0</v>
      </c>
      <c r="I27" s="442"/>
    </row>
    <row r="28" spans="2:9">
      <c r="B28" s="517"/>
      <c r="C28" s="146" t="s">
        <v>892</v>
      </c>
      <c r="D28" s="443">
        <f>D9+D10+D14+D17+D22+D23+D26+D27</f>
        <v>0</v>
      </c>
      <c r="E28" s="443">
        <f>E9+E10+E14+E17+E22+E23+E26+E27</f>
        <v>0</v>
      </c>
      <c r="F28" s="443">
        <f>F9+F10+F14+F17+F22+F23+F26+F27</f>
        <v>0</v>
      </c>
      <c r="G28" s="443">
        <f>G9+G10+G14+G17+G22+G23+G26+G27</f>
        <v>0</v>
      </c>
      <c r="H28" s="443">
        <f>H9+H10+H14+H17+H22+H23+H26+H27</f>
        <v>0</v>
      </c>
      <c r="I28" s="442"/>
    </row>
    <row r="29" spans="2:9" ht="12.75" customHeight="1">
      <c r="B29" s="517"/>
      <c r="C29" s="218" t="s">
        <v>1930</v>
      </c>
      <c r="D29" s="583"/>
      <c r="E29" s="583"/>
      <c r="F29" s="583"/>
      <c r="G29" s="583"/>
      <c r="H29" s="583"/>
      <c r="I29" s="442"/>
    </row>
    <row r="30" spans="2:9">
      <c r="B30" s="517"/>
      <c r="C30" s="145" t="s">
        <v>67</v>
      </c>
      <c r="D30" s="583">
        <f>SUMIF('F9'!$N$7:$N$700,"2.2.Assi"&amp;D7,'F9'!$H$7:$H$700)</f>
        <v>0</v>
      </c>
      <c r="E30" s="583">
        <f>SUMIF('F9'!$N$7:$N$700,"2.2.Assi"&amp;E7,'F9'!$H$7:$H$700)</f>
        <v>0</v>
      </c>
      <c r="F30" s="583">
        <f>SUMIF('F9'!$N$7:$N$700,"2.2.Assi"&amp;F7,'F9'!$H$7:$H$700)</f>
        <v>0</v>
      </c>
      <c r="G30" s="583">
        <f>SUMIF('F9'!$N$7:$N$700,"2.2.Assi"&amp;G7,'F9'!$H$7:$H$700)</f>
        <v>0</v>
      </c>
      <c r="H30" s="583">
        <f t="shared" ref="H30:H37" si="1">SUM(D30:G30)</f>
        <v>0</v>
      </c>
      <c r="I30" s="442"/>
    </row>
    <row r="31" spans="2:9">
      <c r="B31" s="517"/>
      <c r="C31" s="145" t="s">
        <v>1782</v>
      </c>
      <c r="D31" s="583">
        <f>SUMIF('F9'!$N$7:$N$700,"2.3.Estu"&amp;D7,'F9'!$H$7:$H$700)</f>
        <v>0</v>
      </c>
      <c r="E31" s="583">
        <f>SUMIF('F9'!$N$7:$N$700,"2.3.Estu"&amp;E7,'F9'!$H$7:$H$700)</f>
        <v>0</v>
      </c>
      <c r="F31" s="583">
        <f>SUMIF('F9'!$N$7:$N$700,"2.3.Estu"&amp;F7,'F9'!$H$7:$H$700)</f>
        <v>0</v>
      </c>
      <c r="G31" s="583">
        <f>SUMIF('F9'!$N$7:$N$700,"2.3.Estu"&amp;G7,'F9'!$H$7:$H$700)</f>
        <v>0</v>
      </c>
      <c r="H31" s="583">
        <f t="shared" si="1"/>
        <v>0</v>
      </c>
      <c r="I31" s="442"/>
    </row>
    <row r="32" spans="2:9">
      <c r="B32" s="517"/>
      <c r="C32" s="145" t="s">
        <v>1783</v>
      </c>
      <c r="D32" s="583">
        <f>SUMIF('F9'!$N$7:$N$700,"2.4.Outr"&amp;D7,'F9'!$H$7:$H$700)</f>
        <v>0</v>
      </c>
      <c r="E32" s="583">
        <f>SUMIF('F9'!$N$7:$N$700,"2.4.Outr"&amp;E7,'F9'!$H$7:$H$700)</f>
        <v>0</v>
      </c>
      <c r="F32" s="583">
        <f>SUMIF('F9'!$N$7:$N$700,"2.4.Outr"&amp;F7,'F9'!$H$7:$H$700)</f>
        <v>0</v>
      </c>
      <c r="G32" s="583">
        <f>SUMIF('F9'!$N$7:$N$700,"2.4.Outr"&amp;G7,'F9'!$H$7:$H$700)</f>
        <v>0</v>
      </c>
      <c r="H32" s="583">
        <f t="shared" si="1"/>
        <v>0</v>
      </c>
      <c r="I32" s="442"/>
    </row>
    <row r="33" spans="2:9">
      <c r="B33" s="517"/>
      <c r="C33" s="145" t="s">
        <v>68</v>
      </c>
      <c r="D33" s="583">
        <f>SUMIF('F9'!$N$7:$N$700,"2.5.Inve"&amp;D7,'F9'!$H$7:$H$700)</f>
        <v>0</v>
      </c>
      <c r="E33" s="583">
        <f>SUMIF('F9'!$N$7:$N$700,"2.5.Inve"&amp;E7,'F9'!$H$7:$H$700)</f>
        <v>0</v>
      </c>
      <c r="F33" s="583">
        <f>SUMIF('F9'!$N$7:$N$700,"2.5.Inve"&amp;F7,'F9'!$H$7:$H$700)</f>
        <v>0</v>
      </c>
      <c r="G33" s="583">
        <f>SUMIF('F9'!$N$7:$N$700,"2.5.Inve"&amp;G7,'F9'!$H$7:$H$700)</f>
        <v>0</v>
      </c>
      <c r="H33" s="583">
        <f t="shared" si="1"/>
        <v>0</v>
      </c>
      <c r="I33" s="442"/>
    </row>
    <row r="34" spans="2:9">
      <c r="B34" s="517"/>
      <c r="C34" s="145" t="s">
        <v>1785</v>
      </c>
      <c r="D34" s="583">
        <f>SUMIF('F9'!$N$7:$N$700,"2.6.Pate"&amp;D7,'F9'!$H$7:$H$700)</f>
        <v>0</v>
      </c>
      <c r="E34" s="583">
        <f>SUMIF('F9'!$N$7:$N$700,"2.6.Pate"&amp;E7,'F9'!$H$7:$H$700)</f>
        <v>0</v>
      </c>
      <c r="F34" s="583">
        <f>SUMIF('F9'!$N$7:$N$700,"2.6.Pate"&amp;F7,'F9'!$H$7:$H$700)</f>
        <v>0</v>
      </c>
      <c r="G34" s="583">
        <f>SUMIF('F9'!$N$7:$N$700,"2.6.Pate"&amp;G7,'F9'!$H$7:$H$700)</f>
        <v>0</v>
      </c>
      <c r="H34" s="583">
        <f t="shared" si="1"/>
        <v>0</v>
      </c>
      <c r="I34" s="442"/>
    </row>
    <row r="35" spans="2:9">
      <c r="B35" s="517"/>
      <c r="C35" s="145" t="s">
        <v>69</v>
      </c>
      <c r="D35" s="583">
        <f>SUMIF('F9'!$N$7:$N$700,"2.9.Outr"&amp;D7,'F9'!$H$7:$H$700)</f>
        <v>0</v>
      </c>
      <c r="E35" s="583">
        <f>SUMIF('F9'!$N$7:$N$700,"2.9.Outr"&amp;E7,'F9'!$H$7:$H$700)</f>
        <v>0</v>
      </c>
      <c r="F35" s="583">
        <f>SUMIF('F9'!$N$7:$N$700,"2.9.Outr"&amp;F7,'F9'!$H$7:$H$700)</f>
        <v>0</v>
      </c>
      <c r="G35" s="583">
        <f>SUMIF('F9'!$N$7:$N$700,"2.9.Outr"&amp;G7,'F9'!$H$7:$H$700)</f>
        <v>0</v>
      </c>
      <c r="H35" s="583">
        <f t="shared" si="1"/>
        <v>0</v>
      </c>
      <c r="I35" s="442"/>
    </row>
    <row r="36" spans="2:9">
      <c r="B36" s="517"/>
      <c r="C36" s="146" t="s">
        <v>892</v>
      </c>
      <c r="D36" s="443">
        <f>SUM(D30:D35)</f>
        <v>0</v>
      </c>
      <c r="E36" s="443">
        <f>SUM(E30:E35)</f>
        <v>0</v>
      </c>
      <c r="F36" s="443">
        <f>SUM(F30:F35)</f>
        <v>0</v>
      </c>
      <c r="G36" s="443">
        <f>SUM(G30:G35)</f>
        <v>0</v>
      </c>
      <c r="H36" s="443">
        <f t="shared" si="1"/>
        <v>0</v>
      </c>
      <c r="I36" s="442"/>
    </row>
    <row r="37" spans="2:9">
      <c r="B37" s="517"/>
      <c r="C37" s="146" t="s">
        <v>906</v>
      </c>
      <c r="D37" s="443">
        <f>D28+D36</f>
        <v>0</v>
      </c>
      <c r="E37" s="443">
        <f>E28+E36</f>
        <v>0</v>
      </c>
      <c r="F37" s="443">
        <f>F28+F36</f>
        <v>0</v>
      </c>
      <c r="G37" s="443">
        <f>G28+G36</f>
        <v>0</v>
      </c>
      <c r="H37" s="443">
        <f t="shared" si="1"/>
        <v>0</v>
      </c>
      <c r="I37" s="442"/>
    </row>
    <row r="38" spans="2:9">
      <c r="B38" s="517"/>
      <c r="I38" s="442"/>
    </row>
    <row r="39" spans="2:9">
      <c r="B39" s="517"/>
      <c r="I39" s="442"/>
    </row>
    <row r="40" spans="2:9">
      <c r="B40" s="517"/>
      <c r="C40" s="143" t="s">
        <v>3569</v>
      </c>
      <c r="I40" s="442"/>
    </row>
    <row r="41" spans="2:9">
      <c r="B41" s="517"/>
      <c r="I41" s="442"/>
    </row>
    <row r="42" spans="2:9">
      <c r="B42" s="517"/>
      <c r="I42" s="442"/>
    </row>
    <row r="43" spans="2:9">
      <c r="B43" s="517"/>
      <c r="I43" s="442"/>
    </row>
    <row r="44" spans="2:9">
      <c r="B44" s="517"/>
      <c r="I44" s="442"/>
    </row>
    <row r="45" spans="2:9">
      <c r="B45" s="517"/>
      <c r="I45" s="442"/>
    </row>
    <row r="46" spans="2:9">
      <c r="B46" s="517"/>
      <c r="I46" s="442"/>
    </row>
    <row r="47" spans="2:9">
      <c r="B47" s="517"/>
      <c r="I47" s="442"/>
    </row>
    <row r="48" spans="2:9">
      <c r="B48" s="517"/>
      <c r="I48" s="442"/>
    </row>
    <row r="49" spans="2:9">
      <c r="B49" s="517"/>
      <c r="I49" s="442"/>
    </row>
    <row r="50" spans="2:9">
      <c r="B50" s="517"/>
      <c r="I50" s="442"/>
    </row>
    <row r="51" spans="2:9">
      <c r="B51" s="517"/>
      <c r="I51" s="442"/>
    </row>
    <row r="52" spans="2:9">
      <c r="B52" s="517"/>
      <c r="I52" s="442"/>
    </row>
    <row r="53" spans="2:9">
      <c r="B53" s="517"/>
      <c r="I53" s="442"/>
    </row>
    <row r="54" spans="2:9">
      <c r="B54" s="517"/>
      <c r="I54" s="442"/>
    </row>
    <row r="55" spans="2:9">
      <c r="B55" s="517"/>
      <c r="I55" s="442"/>
    </row>
    <row r="56" spans="2:9">
      <c r="B56" s="517"/>
      <c r="I56" s="442"/>
    </row>
    <row r="57" spans="2:9">
      <c r="B57" s="517"/>
      <c r="I57" s="442"/>
    </row>
    <row r="58" spans="2:9">
      <c r="B58" s="517"/>
      <c r="I58" s="442"/>
    </row>
    <row r="59" spans="2:9">
      <c r="B59" s="517"/>
      <c r="I59" s="442"/>
    </row>
    <row r="60" spans="2:9">
      <c r="B60" s="517"/>
      <c r="I60" s="442"/>
    </row>
    <row r="61" spans="2:9">
      <c r="B61" s="517"/>
      <c r="I61" s="442"/>
    </row>
    <row r="62" spans="2:9">
      <c r="B62" s="517"/>
      <c r="I62" s="442"/>
    </row>
    <row r="63" spans="2:9">
      <c r="B63" s="517"/>
      <c r="I63" s="442"/>
    </row>
    <row r="64" spans="2:9">
      <c r="B64" s="517"/>
      <c r="I64" s="442"/>
    </row>
    <row r="65" spans="2:9">
      <c r="B65" s="517"/>
      <c r="I65" s="442"/>
    </row>
    <row r="66" spans="2:9" ht="3.75" customHeight="1">
      <c r="B66" s="517"/>
      <c r="I66" s="442"/>
    </row>
    <row r="67" spans="2:9">
      <c r="B67" s="517"/>
      <c r="I67" s="442"/>
    </row>
    <row r="68" spans="2:9">
      <c r="B68" s="517"/>
      <c r="I68" s="442"/>
    </row>
    <row r="69" spans="2:9">
      <c r="B69" s="517"/>
      <c r="I69" s="442"/>
    </row>
    <row r="70" spans="2:9">
      <c r="B70" s="522"/>
      <c r="C70" s="523"/>
      <c r="D70" s="523"/>
      <c r="E70" s="523"/>
      <c r="F70" s="523"/>
      <c r="G70" s="523"/>
      <c r="H70" s="523"/>
      <c r="I70" s="524"/>
    </row>
    <row r="72" spans="2:9">
      <c r="B72" s="1803" t="s">
        <v>3811</v>
      </c>
      <c r="C72" s="1804"/>
      <c r="D72" s="1804"/>
      <c r="E72" s="1804"/>
      <c r="F72" s="1804"/>
      <c r="G72" s="1804"/>
      <c r="H72" s="1804"/>
      <c r="I72" s="1805"/>
    </row>
    <row r="73" spans="2:9" ht="6" customHeight="1">
      <c r="B73" s="156"/>
      <c r="C73"/>
      <c r="D73" s="206"/>
      <c r="E73" s="477"/>
      <c r="F73" s="477"/>
      <c r="G73" s="477"/>
      <c r="H73" s="477"/>
      <c r="I73" s="477"/>
    </row>
    <row r="74" spans="2:9">
      <c r="B74" s="1781">
        <f>'F1'!$K$19</f>
        <v>0</v>
      </c>
      <c r="C74" s="1782"/>
      <c r="D74" s="1782"/>
      <c r="E74" s="1782"/>
      <c r="F74" s="1782"/>
      <c r="G74" s="1782"/>
      <c r="H74" s="1782"/>
      <c r="I74" s="1783"/>
    </row>
    <row r="76" spans="2:9" ht="12.75">
      <c r="I76" s="217" t="s">
        <v>2600</v>
      </c>
    </row>
  </sheetData>
  <mergeCells count="3">
    <mergeCell ref="C3:H3"/>
    <mergeCell ref="B72:I72"/>
    <mergeCell ref="B74:I74"/>
  </mergeCells>
  <phoneticPr fontId="0" type="noConversion"/>
  <printOptions horizontalCentered="1" gridLinesSet="0"/>
  <pageMargins left="0.35433070866141736" right="0.27559055118110237" top="0.63" bottom="0.59055118110236227" header="0.35433070866141736" footer="0.31496062992125984"/>
  <pageSetup paperSize="9" scale="84" orientation="portrait"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syncVertical="1" syncRef="A1" transitionEvaluation="1" codeName="Sheet16">
    <tabColor indexed="10"/>
    <pageSetUpPr fitToPage="1"/>
  </sheetPr>
  <dimension ref="B2:M60"/>
  <sheetViews>
    <sheetView showGridLines="0" view="pageBreakPreview" zoomScaleNormal="100" workbookViewId="0">
      <selection activeCell="I31" sqref="I31"/>
    </sheetView>
  </sheetViews>
  <sheetFormatPr defaultColWidth="9.42578125" defaultRowHeight="12"/>
  <cols>
    <col min="1" max="1" width="4" style="116" customWidth="1"/>
    <col min="2" max="2" width="1.5703125" style="116" customWidth="1"/>
    <col min="3" max="4" width="6.42578125" style="116" customWidth="1"/>
    <col min="5" max="5" width="8.42578125" style="116" customWidth="1"/>
    <col min="6" max="6" width="18.28515625" style="116" customWidth="1"/>
    <col min="7" max="11" width="13.140625" style="116" customWidth="1"/>
    <col min="12" max="12" width="10.7109375" style="116" customWidth="1"/>
    <col min="13" max="13" width="2.42578125" style="116" customWidth="1"/>
    <col min="14" max="14" width="4.7109375" style="116" customWidth="1"/>
    <col min="15" max="253" width="9.42578125" style="116" customWidth="1"/>
    <col min="254" max="16384" width="9.42578125" style="116"/>
  </cols>
  <sheetData>
    <row r="2" spans="2:13" ht="12.75" customHeight="1">
      <c r="B2" s="525"/>
      <c r="C2" s="526"/>
      <c r="D2" s="526"/>
      <c r="E2" s="526"/>
      <c r="F2" s="526"/>
      <c r="G2" s="526"/>
      <c r="H2" s="526"/>
      <c r="I2" s="526"/>
      <c r="J2" s="526"/>
      <c r="K2" s="526"/>
      <c r="L2" s="526"/>
      <c r="M2" s="527"/>
    </row>
    <row r="3" spans="2:13" ht="24" customHeight="1">
      <c r="B3" s="120"/>
      <c r="C3" s="434" t="s">
        <v>4674</v>
      </c>
      <c r="D3" s="435"/>
      <c r="E3" s="435"/>
      <c r="F3" s="435"/>
      <c r="G3" s="435"/>
      <c r="H3" s="435"/>
      <c r="I3" s="435"/>
      <c r="J3" s="435"/>
      <c r="K3" s="435"/>
      <c r="L3" s="436"/>
      <c r="M3" s="528"/>
    </row>
    <row r="4" spans="2:13" ht="4.5" customHeight="1">
      <c r="B4" s="120"/>
      <c r="C4" s="529"/>
      <c r="D4" s="530"/>
      <c r="E4" s="530"/>
      <c r="F4" s="530"/>
      <c r="G4" s="530"/>
      <c r="H4" s="530"/>
      <c r="I4" s="530"/>
      <c r="J4" s="530"/>
      <c r="K4" s="530"/>
      <c r="L4" s="530"/>
      <c r="M4" s="528"/>
    </row>
    <row r="5" spans="2:13" ht="9.75" customHeight="1">
      <c r="B5" s="120"/>
      <c r="L5" s="345" t="s">
        <v>2131</v>
      </c>
      <c r="M5" s="528"/>
    </row>
    <row r="6" spans="2:13">
      <c r="B6" s="120"/>
      <c r="C6" s="117" t="s">
        <v>634</v>
      </c>
      <c r="D6" s="118"/>
      <c r="E6" s="118"/>
      <c r="F6" s="118"/>
      <c r="G6" s="437" t="str">
        <f>IF('F1'!AP39="","0",YEAR('F1'!AP39))</f>
        <v>0</v>
      </c>
      <c r="H6" s="437">
        <f>G6+1</f>
        <v>1</v>
      </c>
      <c r="I6" s="437">
        <f>H6+1</f>
        <v>2</v>
      </c>
      <c r="J6" s="437">
        <f>I6+1</f>
        <v>3</v>
      </c>
      <c r="K6" s="437">
        <f>J6+1</f>
        <v>4</v>
      </c>
      <c r="L6" s="437" t="s">
        <v>891</v>
      </c>
      <c r="M6" s="531"/>
    </row>
    <row r="7" spans="2:13">
      <c r="B7" s="120"/>
      <c r="C7" s="224" t="s">
        <v>829</v>
      </c>
      <c r="D7" s="225"/>
      <c r="E7" s="225"/>
      <c r="F7" s="225"/>
      <c r="G7" s="220"/>
      <c r="H7" s="220"/>
      <c r="I7" s="220"/>
      <c r="J7" s="220"/>
      <c r="K7" s="220"/>
      <c r="L7" s="220"/>
      <c r="M7" s="532"/>
    </row>
    <row r="8" spans="2:13" ht="11.1" customHeight="1">
      <c r="B8" s="120"/>
      <c r="C8" s="121" t="s">
        <v>830</v>
      </c>
      <c r="D8" s="119"/>
      <c r="E8" s="119"/>
      <c r="F8" s="119"/>
      <c r="G8" s="130"/>
      <c r="H8" s="130"/>
      <c r="I8" s="130"/>
      <c r="J8" s="130"/>
      <c r="K8" s="130"/>
      <c r="L8" s="220">
        <f>SUM(G8:K8)</f>
        <v>0</v>
      </c>
      <c r="M8" s="532"/>
    </row>
    <row r="9" spans="2:13" ht="11.1" customHeight="1">
      <c r="B9" s="120"/>
      <c r="C9" s="121" t="s">
        <v>831</v>
      </c>
      <c r="D9" s="119"/>
      <c r="E9" s="119"/>
      <c r="F9" s="119"/>
      <c r="G9" s="130"/>
      <c r="H9" s="130"/>
      <c r="I9" s="130"/>
      <c r="J9" s="130"/>
      <c r="K9" s="130"/>
      <c r="L9" s="220">
        <f>SUM(G9:K9)</f>
        <v>0</v>
      </c>
      <c r="M9" s="532"/>
    </row>
    <row r="10" spans="2:13" ht="12.75" customHeight="1">
      <c r="B10" s="120"/>
      <c r="C10" s="117" t="s">
        <v>892</v>
      </c>
      <c r="D10" s="118"/>
      <c r="E10" s="118"/>
      <c r="F10" s="118"/>
      <c r="G10" s="131">
        <f t="shared" ref="G10:L10" si="0">+G8+G9</f>
        <v>0</v>
      </c>
      <c r="H10" s="131">
        <f t="shared" si="0"/>
        <v>0</v>
      </c>
      <c r="I10" s="131">
        <f t="shared" si="0"/>
        <v>0</v>
      </c>
      <c r="J10" s="131">
        <f t="shared" si="0"/>
        <v>0</v>
      </c>
      <c r="K10" s="131">
        <f t="shared" si="0"/>
        <v>0</v>
      </c>
      <c r="L10" s="131">
        <f t="shared" si="0"/>
        <v>0</v>
      </c>
      <c r="M10" s="532"/>
    </row>
    <row r="11" spans="2:13">
      <c r="B11" s="120"/>
      <c r="C11" s="589" t="s">
        <v>832</v>
      </c>
      <c r="D11" s="590"/>
      <c r="E11" s="590"/>
      <c r="F11" s="591"/>
      <c r="G11" s="130"/>
      <c r="H11" s="130"/>
      <c r="I11" s="130"/>
      <c r="J11" s="130"/>
      <c r="K11" s="130"/>
      <c r="L11" s="220">
        <f>SUM(G11:K11)</f>
        <v>0</v>
      </c>
      <c r="M11" s="532"/>
    </row>
    <row r="12" spans="2:13">
      <c r="B12" s="120"/>
      <c r="C12" s="1837" t="s">
        <v>75</v>
      </c>
      <c r="D12" s="1838"/>
      <c r="E12" s="1838"/>
      <c r="F12" s="1839"/>
      <c r="G12" s="220"/>
      <c r="H12" s="220"/>
      <c r="I12" s="220"/>
      <c r="J12" s="220"/>
      <c r="K12" s="317"/>
      <c r="L12" s="220">
        <f>SUM(G12:K12)</f>
        <v>0</v>
      </c>
      <c r="M12" s="532"/>
    </row>
    <row r="13" spans="2:13" ht="14.25" customHeight="1">
      <c r="B13" s="120"/>
      <c r="C13" s="224" t="s">
        <v>74</v>
      </c>
      <c r="D13" s="225"/>
      <c r="E13" s="225"/>
      <c r="F13" s="225"/>
      <c r="G13" s="220">
        <f t="shared" ref="G13:L13" si="1">SUM(G14:G19)</f>
        <v>0</v>
      </c>
      <c r="H13" s="220">
        <f t="shared" si="1"/>
        <v>0</v>
      </c>
      <c r="I13" s="220">
        <f t="shared" si="1"/>
        <v>0</v>
      </c>
      <c r="J13" s="220">
        <f t="shared" si="1"/>
        <v>0</v>
      </c>
      <c r="K13" s="220">
        <f t="shared" si="1"/>
        <v>0</v>
      </c>
      <c r="L13" s="220">
        <f t="shared" si="1"/>
        <v>0</v>
      </c>
      <c r="M13" s="528"/>
    </row>
    <row r="14" spans="2:13">
      <c r="B14" s="120"/>
      <c r="C14" s="121" t="s">
        <v>78</v>
      </c>
      <c r="D14" s="119"/>
      <c r="E14" s="119"/>
      <c r="F14" s="119"/>
      <c r="G14" s="130"/>
      <c r="H14" s="130"/>
      <c r="I14" s="130"/>
      <c r="J14" s="130"/>
      <c r="K14" s="130"/>
      <c r="L14" s="220">
        <f t="shared" ref="L14:L19" si="2">SUM(G14:K14)</f>
        <v>0</v>
      </c>
      <c r="M14" s="528"/>
    </row>
    <row r="15" spans="2:13" ht="11.1" customHeight="1">
      <c r="B15" s="120"/>
      <c r="C15" s="121" t="s">
        <v>833</v>
      </c>
      <c r="D15" s="119"/>
      <c r="E15" s="119"/>
      <c r="F15" s="119"/>
      <c r="G15" s="130"/>
      <c r="H15" s="130"/>
      <c r="I15" s="130"/>
      <c r="J15" s="130"/>
      <c r="K15" s="130"/>
      <c r="L15" s="220">
        <f t="shared" si="2"/>
        <v>0</v>
      </c>
      <c r="M15" s="532"/>
    </row>
    <row r="16" spans="2:13" ht="11.1" customHeight="1">
      <c r="B16" s="120"/>
      <c r="C16" s="121" t="s">
        <v>80</v>
      </c>
      <c r="D16" s="119"/>
      <c r="E16" s="119"/>
      <c r="F16" s="119"/>
      <c r="G16" s="130"/>
      <c r="H16" s="130"/>
      <c r="I16" s="130"/>
      <c r="J16" s="130"/>
      <c r="K16" s="130"/>
      <c r="L16" s="220">
        <f t="shared" si="2"/>
        <v>0</v>
      </c>
      <c r="M16" s="532"/>
    </row>
    <row r="17" spans="2:13" ht="11.1" customHeight="1">
      <c r="B17" s="120"/>
      <c r="C17" s="121" t="s">
        <v>834</v>
      </c>
      <c r="D17" s="119"/>
      <c r="E17" s="119"/>
      <c r="F17" s="119"/>
      <c r="G17" s="130"/>
      <c r="H17" s="130"/>
      <c r="I17" s="130"/>
      <c r="J17" s="130"/>
      <c r="K17" s="130"/>
      <c r="L17" s="220">
        <f t="shared" si="2"/>
        <v>0</v>
      </c>
      <c r="M17" s="532"/>
    </row>
    <row r="18" spans="2:13" ht="11.1" customHeight="1">
      <c r="B18" s="120"/>
      <c r="C18" s="121" t="s">
        <v>2657</v>
      </c>
      <c r="D18" s="119"/>
      <c r="E18" s="119"/>
      <c r="F18" s="119"/>
      <c r="G18" s="130"/>
      <c r="H18" s="130"/>
      <c r="I18" s="130"/>
      <c r="J18" s="130"/>
      <c r="K18" s="130"/>
      <c r="L18" s="220">
        <f t="shared" si="2"/>
        <v>0</v>
      </c>
      <c r="M18" s="532"/>
    </row>
    <row r="19" spans="2:13" ht="11.1" customHeight="1">
      <c r="B19" s="120"/>
      <c r="C19" s="121" t="s">
        <v>835</v>
      </c>
      <c r="D19" s="119"/>
      <c r="E19" s="119"/>
      <c r="F19" s="119"/>
      <c r="G19" s="130"/>
      <c r="H19" s="130"/>
      <c r="I19" s="130"/>
      <c r="J19" s="130"/>
      <c r="K19" s="130"/>
      <c r="L19" s="220">
        <f t="shared" si="2"/>
        <v>0</v>
      </c>
      <c r="M19" s="532"/>
    </row>
    <row r="20" spans="2:13" ht="11.1" customHeight="1">
      <c r="B20" s="120"/>
      <c r="C20" s="117" t="s">
        <v>892</v>
      </c>
      <c r="D20" s="118"/>
      <c r="E20" s="118"/>
      <c r="F20" s="118"/>
      <c r="G20" s="131">
        <f t="shared" ref="G20:L20" si="3">G13+G12+G11</f>
        <v>0</v>
      </c>
      <c r="H20" s="131">
        <f t="shared" si="3"/>
        <v>0</v>
      </c>
      <c r="I20" s="131">
        <f t="shared" si="3"/>
        <v>0</v>
      </c>
      <c r="J20" s="131">
        <f t="shared" si="3"/>
        <v>0</v>
      </c>
      <c r="K20" s="131">
        <f t="shared" si="3"/>
        <v>0</v>
      </c>
      <c r="L20" s="438">
        <f t="shared" si="3"/>
        <v>0</v>
      </c>
      <c r="M20" s="532"/>
    </row>
    <row r="21" spans="2:13" ht="12" hidden="1" customHeight="1">
      <c r="B21" s="120"/>
      <c r="C21" s="224" t="s">
        <v>79</v>
      </c>
      <c r="D21" s="225"/>
      <c r="E21" s="225"/>
      <c r="F21" s="225"/>
      <c r="G21" s="220"/>
      <c r="H21" s="220"/>
      <c r="I21" s="220"/>
      <c r="J21" s="220"/>
      <c r="K21" s="220"/>
      <c r="L21" s="221"/>
      <c r="M21" s="532"/>
    </row>
    <row r="22" spans="2:13" ht="12" hidden="1" customHeight="1">
      <c r="B22" s="120"/>
      <c r="C22" s="121" t="s">
        <v>2658</v>
      </c>
      <c r="D22" s="119"/>
      <c r="E22" s="119"/>
      <c r="F22" s="119"/>
      <c r="G22" s="130"/>
      <c r="H22" s="130"/>
      <c r="I22" s="130"/>
      <c r="J22" s="130"/>
      <c r="K22" s="130"/>
      <c r="L22" s="220">
        <f>SUM(G22:K22)</f>
        <v>0</v>
      </c>
      <c r="M22" s="532"/>
    </row>
    <row r="23" spans="2:13" ht="11.1" hidden="1" customHeight="1">
      <c r="B23" s="120"/>
      <c r="C23" s="121" t="s">
        <v>836</v>
      </c>
      <c r="D23" s="122"/>
      <c r="E23" s="122"/>
      <c r="F23" s="122"/>
      <c r="G23" s="130"/>
      <c r="H23" s="130"/>
      <c r="I23" s="130"/>
      <c r="J23" s="130"/>
      <c r="K23" s="130"/>
      <c r="L23" s="439">
        <f>SUM(G23:K23)</f>
        <v>0</v>
      </c>
      <c r="M23" s="532"/>
    </row>
    <row r="24" spans="2:13" ht="11.1" hidden="1" customHeight="1">
      <c r="B24" s="120"/>
      <c r="C24" s="117" t="s">
        <v>892</v>
      </c>
      <c r="D24" s="118"/>
      <c r="E24" s="118"/>
      <c r="F24" s="118"/>
      <c r="G24" s="131">
        <f t="shared" ref="G24:L24" si="4">G22+G23</f>
        <v>0</v>
      </c>
      <c r="H24" s="131">
        <f t="shared" si="4"/>
        <v>0</v>
      </c>
      <c r="I24" s="131">
        <f t="shared" si="4"/>
        <v>0</v>
      </c>
      <c r="J24" s="131">
        <f t="shared" si="4"/>
        <v>0</v>
      </c>
      <c r="K24" s="131">
        <f t="shared" si="4"/>
        <v>0</v>
      </c>
      <c r="L24" s="438">
        <f t="shared" si="4"/>
        <v>0</v>
      </c>
      <c r="M24" s="532"/>
    </row>
    <row r="25" spans="2:13">
      <c r="B25" s="120"/>
      <c r="C25" s="123" t="s">
        <v>893</v>
      </c>
      <c r="D25" s="124"/>
      <c r="E25" s="125"/>
      <c r="F25" s="125"/>
      <c r="G25" s="132">
        <f t="shared" ref="G25:L25" si="5">G24+G20+G10</f>
        <v>0</v>
      </c>
      <c r="H25" s="132">
        <f t="shared" si="5"/>
        <v>0</v>
      </c>
      <c r="I25" s="132">
        <f t="shared" si="5"/>
        <v>0</v>
      </c>
      <c r="J25" s="132">
        <f t="shared" si="5"/>
        <v>0</v>
      </c>
      <c r="K25" s="132">
        <f t="shared" si="5"/>
        <v>0</v>
      </c>
      <c r="L25" s="439">
        <f t="shared" si="5"/>
        <v>0</v>
      </c>
      <c r="M25" s="532"/>
    </row>
    <row r="26" spans="2:13">
      <c r="B26" s="120"/>
      <c r="C26" s="222"/>
      <c r="D26" s="222"/>
      <c r="E26" s="222"/>
      <c r="F26" s="222"/>
      <c r="G26" s="223"/>
      <c r="H26" s="223"/>
      <c r="I26" s="223"/>
      <c r="J26" s="223"/>
      <c r="K26" s="223"/>
      <c r="L26" s="223"/>
      <c r="M26" s="528"/>
    </row>
    <row r="27" spans="2:13" ht="13.5" customHeight="1">
      <c r="B27" s="120"/>
      <c r="C27" s="533" t="s">
        <v>904</v>
      </c>
      <c r="D27" s="119"/>
      <c r="E27" s="119"/>
      <c r="F27" s="119"/>
      <c r="G27" s="119"/>
      <c r="H27" s="119"/>
      <c r="I27" s="119"/>
      <c r="M27" s="528"/>
    </row>
    <row r="28" spans="2:13" ht="13.5" customHeight="1">
      <c r="B28" s="120"/>
      <c r="C28" s="534" t="s">
        <v>77</v>
      </c>
      <c r="D28" s="119"/>
      <c r="E28" s="119"/>
      <c r="F28" s="119"/>
      <c r="G28" s="119"/>
      <c r="H28" s="119"/>
      <c r="I28" s="119"/>
      <c r="M28" s="528"/>
    </row>
    <row r="29" spans="2:13" ht="12.75" customHeight="1">
      <c r="B29" s="120"/>
      <c r="C29" s="533" t="s">
        <v>76</v>
      </c>
      <c r="M29" s="528"/>
    </row>
    <row r="30" spans="2:13" ht="13.5" customHeight="1">
      <c r="B30" s="120"/>
      <c r="C30" s="535"/>
      <c r="D30" s="127"/>
      <c r="E30" s="127"/>
      <c r="F30" s="127"/>
      <c r="G30" s="127"/>
      <c r="H30" s="127"/>
      <c r="I30" s="127"/>
      <c r="J30" s="127"/>
      <c r="K30" s="127"/>
      <c r="M30" s="528"/>
    </row>
    <row r="31" spans="2:13" ht="13.5" customHeight="1">
      <c r="B31" s="120"/>
      <c r="C31" s="535"/>
      <c r="D31" s="127"/>
      <c r="E31" s="127"/>
      <c r="F31" s="127"/>
      <c r="G31" s="127"/>
      <c r="H31" s="127"/>
      <c r="I31" s="127"/>
      <c r="J31" s="127"/>
      <c r="K31" s="127"/>
      <c r="M31" s="528"/>
    </row>
    <row r="32" spans="2:13" ht="13.5" customHeight="1">
      <c r="B32" s="120"/>
      <c r="C32" s="535"/>
      <c r="D32" s="127"/>
      <c r="E32" s="127"/>
      <c r="F32" s="127"/>
      <c r="G32" s="127"/>
      <c r="H32" s="127"/>
      <c r="I32" s="127"/>
      <c r="J32" s="127"/>
      <c r="K32" s="127"/>
      <c r="M32" s="528"/>
    </row>
    <row r="33" spans="2:13" ht="13.5" customHeight="1">
      <c r="B33" s="120"/>
      <c r="C33" s="535"/>
      <c r="D33" s="127"/>
      <c r="E33" s="127"/>
      <c r="F33" s="127"/>
      <c r="G33" s="127"/>
      <c r="H33" s="127"/>
      <c r="I33" s="127"/>
      <c r="J33" s="127"/>
      <c r="K33" s="127"/>
      <c r="M33" s="528"/>
    </row>
    <row r="34" spans="2:13" ht="13.5" customHeight="1">
      <c r="B34" s="120"/>
      <c r="C34" s="535"/>
      <c r="D34" s="127"/>
      <c r="E34" s="127"/>
      <c r="F34" s="127"/>
      <c r="G34" s="127"/>
      <c r="H34" s="127"/>
      <c r="I34" s="127"/>
      <c r="J34" s="127"/>
      <c r="K34" s="127"/>
      <c r="M34" s="528"/>
    </row>
    <row r="35" spans="2:13" ht="13.5" customHeight="1">
      <c r="B35" s="120"/>
      <c r="C35" s="535"/>
      <c r="D35" s="127"/>
      <c r="E35" s="127"/>
      <c r="F35" s="127"/>
      <c r="G35" s="127"/>
      <c r="H35" s="127"/>
      <c r="I35" s="127"/>
      <c r="J35" s="127"/>
      <c r="K35" s="127"/>
      <c r="M35" s="528"/>
    </row>
    <row r="36" spans="2:13">
      <c r="B36" s="120"/>
      <c r="D36" s="136"/>
      <c r="E36" s="127"/>
      <c r="F36" s="127"/>
      <c r="G36" s="127"/>
      <c r="H36" s="137"/>
      <c r="I36" s="127"/>
      <c r="J36" s="138"/>
      <c r="K36" s="128"/>
      <c r="M36" s="528"/>
    </row>
    <row r="37" spans="2:13">
      <c r="B37" s="120"/>
      <c r="D37" s="136"/>
      <c r="E37" s="127"/>
      <c r="F37" s="127"/>
      <c r="G37" s="127"/>
      <c r="H37" s="137"/>
      <c r="I37" s="127"/>
      <c r="J37" s="133"/>
      <c r="K37" s="133"/>
      <c r="M37" s="528"/>
    </row>
    <row r="38" spans="2:13">
      <c r="B38" s="536"/>
      <c r="C38" s="537"/>
      <c r="D38" s="538"/>
      <c r="E38" s="372"/>
      <c r="F38" s="372"/>
      <c r="G38" s="372"/>
      <c r="H38" s="539"/>
      <c r="I38" s="372"/>
      <c r="J38" s="540"/>
      <c r="K38" s="540"/>
      <c r="L38" s="537"/>
      <c r="M38" s="541"/>
    </row>
    <row r="39" spans="2:13">
      <c r="D39" s="127"/>
      <c r="E39" s="127"/>
      <c r="F39" s="127"/>
      <c r="G39" s="127"/>
      <c r="H39" s="127"/>
      <c r="I39" s="127"/>
      <c r="J39" s="127"/>
      <c r="K39" s="127"/>
    </row>
    <row r="40" spans="2:13">
      <c r="B40" s="1803" t="s">
        <v>3811</v>
      </c>
      <c r="C40" s="1804"/>
      <c r="D40" s="1804"/>
      <c r="E40" s="1804"/>
      <c r="F40" s="1804"/>
      <c r="G40" s="1804"/>
      <c r="H40" s="1804"/>
      <c r="I40" s="1804"/>
      <c r="J40" s="1804"/>
      <c r="K40" s="1804"/>
      <c r="L40" s="1804"/>
      <c r="M40" s="1805"/>
    </row>
    <row r="41" spans="2:13" ht="4.5" customHeight="1">
      <c r="B41" s="156"/>
      <c r="C41"/>
      <c r="D41" s="206"/>
      <c r="E41" s="477"/>
      <c r="F41" s="477"/>
      <c r="G41" s="477"/>
      <c r="H41" s="477"/>
      <c r="I41" s="477"/>
      <c r="J41" s="126"/>
      <c r="K41" s="127"/>
    </row>
    <row r="42" spans="2:13">
      <c r="B42" s="1781">
        <f>'F1'!$K$19</f>
        <v>0</v>
      </c>
      <c r="C42" s="1782"/>
      <c r="D42" s="1782"/>
      <c r="E42" s="1782"/>
      <c r="F42" s="1782"/>
      <c r="G42" s="1782"/>
      <c r="H42" s="1782"/>
      <c r="I42" s="1782"/>
      <c r="J42" s="1782"/>
      <c r="K42" s="1782"/>
      <c r="L42" s="1782"/>
      <c r="M42" s="1783"/>
    </row>
    <row r="43" spans="2:13">
      <c r="D43" s="127"/>
      <c r="E43" s="127"/>
      <c r="F43" s="139"/>
      <c r="G43" s="127"/>
      <c r="H43" s="140"/>
      <c r="I43" s="127"/>
      <c r="J43" s="126"/>
      <c r="K43" s="127"/>
    </row>
    <row r="44" spans="2:13" ht="12.75">
      <c r="D44" s="127"/>
      <c r="E44" s="127"/>
      <c r="F44" s="139"/>
      <c r="G44" s="127"/>
      <c r="H44" s="140"/>
      <c r="I44" s="127"/>
      <c r="J44" s="126"/>
      <c r="K44" s="127"/>
      <c r="L44" s="226"/>
      <c r="M44" s="226" t="s">
        <v>3568</v>
      </c>
    </row>
    <row r="45" spans="2:13">
      <c r="D45" s="127"/>
      <c r="E45" s="127"/>
      <c r="F45" s="139"/>
      <c r="G45" s="128"/>
      <c r="H45" s="140"/>
      <c r="I45" s="127"/>
      <c r="J45" s="126"/>
      <c r="K45" s="127"/>
    </row>
    <row r="46" spans="2:13">
      <c r="D46" s="127"/>
      <c r="E46" s="127"/>
      <c r="F46" s="139"/>
      <c r="G46" s="127"/>
      <c r="H46" s="140"/>
      <c r="I46" s="127"/>
      <c r="J46" s="126"/>
      <c r="K46" s="127"/>
    </row>
    <row r="47" spans="2:13">
      <c r="D47" s="136"/>
      <c r="E47" s="127"/>
      <c r="F47" s="127"/>
      <c r="G47" s="127"/>
      <c r="H47" s="127"/>
      <c r="I47" s="127"/>
      <c r="J47" s="126"/>
      <c r="K47" s="127"/>
    </row>
    <row r="48" spans="2:13">
      <c r="D48" s="141"/>
      <c r="E48" s="127"/>
      <c r="F48" s="127"/>
      <c r="G48" s="127"/>
      <c r="H48" s="127"/>
      <c r="I48" s="127"/>
      <c r="J48" s="126"/>
      <c r="K48" s="127"/>
    </row>
    <row r="49" spans="3:11">
      <c r="D49" s="141"/>
      <c r="E49" s="127"/>
      <c r="F49" s="127"/>
      <c r="G49" s="127"/>
      <c r="H49" s="127"/>
      <c r="I49" s="127"/>
      <c r="J49" s="126"/>
      <c r="K49" s="127"/>
    </row>
    <row r="50" spans="3:11">
      <c r="D50" s="141"/>
      <c r="E50" s="127"/>
      <c r="F50" s="127"/>
      <c r="G50" s="127"/>
      <c r="H50" s="127"/>
      <c r="I50" s="127"/>
      <c r="J50" s="126"/>
      <c r="K50" s="127"/>
    </row>
    <row r="51" spans="3:11">
      <c r="D51" s="141"/>
      <c r="E51" s="127"/>
      <c r="F51" s="127"/>
      <c r="G51" s="127"/>
      <c r="H51" s="137"/>
      <c r="I51" s="127"/>
      <c r="J51" s="126"/>
      <c r="K51" s="127"/>
    </row>
    <row r="52" spans="3:11">
      <c r="D52" s="141"/>
      <c r="E52" s="127"/>
      <c r="F52" s="127"/>
      <c r="G52" s="127"/>
      <c r="H52" s="137"/>
      <c r="I52" s="127"/>
      <c r="J52" s="142"/>
      <c r="K52" s="127"/>
    </row>
    <row r="53" spans="3:11" ht="10.5" customHeight="1">
      <c r="D53" s="126"/>
      <c r="E53" s="127"/>
      <c r="F53" s="127"/>
      <c r="G53" s="127"/>
      <c r="H53" s="127"/>
      <c r="I53" s="127"/>
      <c r="J53" s="142"/>
      <c r="K53" s="127"/>
    </row>
    <row r="54" spans="3:11">
      <c r="C54" s="126"/>
      <c r="D54" s="127"/>
      <c r="E54" s="127"/>
      <c r="F54" s="127"/>
      <c r="G54" s="127"/>
      <c r="H54" s="127"/>
      <c r="I54" s="126"/>
      <c r="J54" s="127"/>
      <c r="K54" s="127"/>
    </row>
    <row r="55" spans="3:11">
      <c r="C55" s="126"/>
      <c r="D55" s="127"/>
      <c r="E55" s="127"/>
      <c r="F55" s="127"/>
      <c r="G55" s="127"/>
      <c r="H55" s="127"/>
      <c r="I55" s="126"/>
      <c r="J55" s="127"/>
      <c r="K55" s="127"/>
    </row>
    <row r="56" spans="3:11">
      <c r="C56" s="127"/>
      <c r="D56" s="127"/>
      <c r="E56" s="127"/>
      <c r="F56" s="127"/>
      <c r="G56" s="127"/>
      <c r="H56" s="127"/>
      <c r="I56" s="127"/>
      <c r="J56" s="127"/>
      <c r="K56" s="127"/>
    </row>
    <row r="57" spans="3:11">
      <c r="C57" s="127"/>
      <c r="D57" s="127"/>
      <c r="E57" s="127"/>
      <c r="F57" s="127"/>
      <c r="G57" s="127"/>
      <c r="H57" s="127"/>
      <c r="I57" s="126"/>
      <c r="J57" s="127"/>
      <c r="K57" s="127"/>
    </row>
    <row r="58" spans="3:11">
      <c r="C58" s="127"/>
      <c r="D58" s="127"/>
      <c r="E58" s="127"/>
      <c r="F58" s="127"/>
      <c r="G58" s="127"/>
      <c r="H58" s="127"/>
      <c r="I58" s="126"/>
      <c r="J58" s="127"/>
      <c r="K58" s="127"/>
    </row>
    <row r="59" spans="3:11">
      <c r="C59" s="127"/>
      <c r="D59" s="127"/>
      <c r="E59" s="127"/>
      <c r="F59" s="127"/>
      <c r="G59" s="127"/>
      <c r="H59" s="127"/>
      <c r="I59" s="127"/>
      <c r="J59" s="127"/>
      <c r="K59" s="127"/>
    </row>
    <row r="60" spans="3:11">
      <c r="C60" s="127"/>
      <c r="D60" s="127"/>
      <c r="E60" s="127"/>
      <c r="F60" s="127"/>
      <c r="G60" s="127"/>
      <c r="H60" s="127"/>
      <c r="I60" s="127"/>
      <c r="J60" s="127"/>
      <c r="K60" s="127"/>
    </row>
  </sheetData>
  <mergeCells count="3">
    <mergeCell ref="B40:M40"/>
    <mergeCell ref="B42:M42"/>
    <mergeCell ref="C12:F12"/>
  </mergeCells>
  <phoneticPr fontId="0" type="noConversion"/>
  <printOptions horizontalCentered="1" gridLinesSet="0"/>
  <pageMargins left="0.25" right="0.25" top="0.61" bottom="1.1299999999999999" header="0.47" footer="0.93"/>
  <pageSetup paperSize="9" scale="99"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syncVertical="1" syncRef="A1" transitionEvaluation="1" codeName="Sheet40"/>
  <dimension ref="B1:IR107"/>
  <sheetViews>
    <sheetView showGridLines="0" showRowColHeaders="0" showZeros="0" zoomScaleNormal="100" zoomScaleSheetLayoutView="100" workbookViewId="0">
      <selection activeCell="G13" sqref="G13"/>
    </sheetView>
  </sheetViews>
  <sheetFormatPr defaultColWidth="0" defaultRowHeight="12" zeroHeight="1"/>
  <cols>
    <col min="1" max="1" width="4" style="1478" customWidth="1"/>
    <col min="2" max="2" width="4.7109375" style="1478" customWidth="1"/>
    <col min="3" max="3" width="49.42578125" style="1478" customWidth="1"/>
    <col min="4" max="7" width="11.85546875" style="1478" customWidth="1"/>
    <col min="8" max="9" width="10.7109375" style="1478" hidden="1" customWidth="1"/>
    <col min="10" max="11" width="13.140625" style="1478" customWidth="1"/>
    <col min="12" max="13" width="4.7109375" style="1478" customWidth="1"/>
    <col min="14" max="252" width="9.42578125" style="1478" hidden="1" customWidth="1"/>
    <col min="253" max="16384" width="0" style="1478" hidden="1"/>
  </cols>
  <sheetData>
    <row r="1" spans="2:12"/>
    <row r="2" spans="2:12" ht="12.75" customHeight="1">
      <c r="B2" s="1480"/>
      <c r="C2" s="1481"/>
      <c r="D2" s="1481"/>
      <c r="E2" s="1481"/>
      <c r="F2" s="1481"/>
      <c r="G2" s="1481"/>
      <c r="H2" s="1481"/>
      <c r="I2" s="1481"/>
      <c r="J2" s="1481"/>
      <c r="K2" s="1481"/>
      <c r="L2" s="1482"/>
    </row>
    <row r="3" spans="2:12" ht="24" customHeight="1">
      <c r="B3" s="1483"/>
      <c r="C3" s="1484" t="s">
        <v>1692</v>
      </c>
      <c r="D3" s="1485"/>
      <c r="E3" s="1485"/>
      <c r="F3" s="1485"/>
      <c r="G3" s="1485"/>
      <c r="H3" s="1485"/>
      <c r="I3" s="1485"/>
      <c r="J3" s="1485"/>
      <c r="K3" s="1485"/>
      <c r="L3" s="1486"/>
    </row>
    <row r="4" spans="2:12" ht="4.5" customHeight="1">
      <c r="B4" s="1483"/>
      <c r="C4" s="1487"/>
      <c r="D4" s="1488"/>
      <c r="E4" s="1488"/>
      <c r="F4" s="1488"/>
      <c r="G4" s="1488"/>
      <c r="H4" s="1488"/>
      <c r="I4" s="1488"/>
      <c r="J4" s="1488"/>
      <c r="K4" s="1488"/>
      <c r="L4" s="1489"/>
    </row>
    <row r="5" spans="2:12" ht="9.75" customHeight="1">
      <c r="B5" s="1483"/>
      <c r="L5" s="1489"/>
    </row>
    <row r="6" spans="2:12">
      <c r="B6" s="1483"/>
      <c r="L6" s="1490"/>
    </row>
    <row r="7" spans="2:12" ht="14.25" customHeight="1">
      <c r="B7" s="1483"/>
      <c r="C7" s="1028" t="s">
        <v>634</v>
      </c>
      <c r="D7" s="709" t="str">
        <f>IF('F1'!AP39="","0",YEAR('F1'!AP39))</f>
        <v>0</v>
      </c>
      <c r="E7" s="709">
        <f>D7+1</f>
        <v>1</v>
      </c>
      <c r="F7" s="709">
        <f>E7+1</f>
        <v>2</v>
      </c>
      <c r="G7" s="709">
        <f>F7+1</f>
        <v>3</v>
      </c>
      <c r="H7" s="709">
        <f>G7+1</f>
        <v>4</v>
      </c>
      <c r="I7" s="709">
        <f>H7+1</f>
        <v>5</v>
      </c>
      <c r="J7" s="1491" t="s">
        <v>891</v>
      </c>
      <c r="K7" s="1492" t="s">
        <v>3361</v>
      </c>
      <c r="L7" s="1489"/>
    </row>
    <row r="8" spans="2:12" ht="14.25" customHeight="1">
      <c r="B8" s="1483"/>
      <c r="C8" s="1493" t="s">
        <v>3362</v>
      </c>
      <c r="D8" s="720">
        <f t="shared" ref="D8:I8" si="0">SUM(D9:D10)</f>
        <v>0</v>
      </c>
      <c r="E8" s="721">
        <f t="shared" si="0"/>
        <v>0</v>
      </c>
      <c r="F8" s="721">
        <f t="shared" si="0"/>
        <v>0</v>
      </c>
      <c r="G8" s="721">
        <f t="shared" si="0"/>
        <v>0</v>
      </c>
      <c r="H8" s="721">
        <f t="shared" si="0"/>
        <v>0</v>
      </c>
      <c r="I8" s="721">
        <f t="shared" si="0"/>
        <v>0</v>
      </c>
      <c r="J8" s="722">
        <f t="shared" ref="J8:J24" si="1">SUM(D8:I8)</f>
        <v>0</v>
      </c>
      <c r="K8" s="710" t="str">
        <f>IF(AND(SUM($K$26)&gt;0,SUM(J8)&gt;0),J8/$K$26*100,"")</f>
        <v/>
      </c>
      <c r="L8" s="1489"/>
    </row>
    <row r="9" spans="2:12" ht="14.25" customHeight="1">
      <c r="B9" s="1483"/>
      <c r="C9" s="1494" t="s">
        <v>3363</v>
      </c>
      <c r="D9" s="723"/>
      <c r="E9" s="724"/>
      <c r="F9" s="724"/>
      <c r="G9" s="724"/>
      <c r="H9" s="1495"/>
      <c r="I9" s="1495"/>
      <c r="J9" s="725">
        <f t="shared" si="1"/>
        <v>0</v>
      </c>
      <c r="K9" s="654" t="str">
        <f>IF(AND(SUM($K$26)&gt;0,SUM(J9)&gt;0),J9/$K$26*100,"")</f>
        <v/>
      </c>
      <c r="L9" s="1489"/>
    </row>
    <row r="10" spans="2:12" ht="14.25" customHeight="1">
      <c r="B10" s="1483"/>
      <c r="C10" s="1494" t="s">
        <v>3364</v>
      </c>
      <c r="D10" s="723"/>
      <c r="E10" s="724"/>
      <c r="F10" s="724"/>
      <c r="G10" s="724"/>
      <c r="H10" s="1495"/>
      <c r="I10" s="1495"/>
      <c r="J10" s="725">
        <f t="shared" si="1"/>
        <v>0</v>
      </c>
      <c r="K10" s="654" t="str">
        <f>IF(AND(SUM($K$26)&gt;0,SUM(J10)&gt;0),J10/$K$26*100,"")</f>
        <v/>
      </c>
      <c r="L10" s="1489"/>
    </row>
    <row r="11" spans="2:12" ht="14.25" customHeight="1">
      <c r="B11" s="1483"/>
      <c r="C11" s="1111" t="s">
        <v>3365</v>
      </c>
      <c r="D11" s="726"/>
      <c r="E11" s="727"/>
      <c r="F11" s="727"/>
      <c r="G11" s="727"/>
      <c r="H11" s="1496"/>
      <c r="I11" s="1496"/>
      <c r="J11" s="728">
        <f>SUM(D11:I11)</f>
        <v>0</v>
      </c>
      <c r="K11" s="654" t="str">
        <f>IF(AND(SUM($K$26)&gt;0,SUM(J11)&gt;0),J11/$K$26*100,"")</f>
        <v/>
      </c>
      <c r="L11" s="1489"/>
    </row>
    <row r="12" spans="2:12" ht="14.25" customHeight="1">
      <c r="B12" s="1483"/>
      <c r="C12" s="1497" t="s">
        <v>3366</v>
      </c>
      <c r="D12" s="732">
        <f t="shared" ref="D12:I12" si="2">SUM(D13:D15,D18:D20,D23)</f>
        <v>0</v>
      </c>
      <c r="E12" s="733">
        <f t="shared" si="2"/>
        <v>0</v>
      </c>
      <c r="F12" s="733">
        <f t="shared" si="2"/>
        <v>0</v>
      </c>
      <c r="G12" s="734">
        <f t="shared" si="2"/>
        <v>0</v>
      </c>
      <c r="H12" s="722">
        <f t="shared" si="2"/>
        <v>0</v>
      </c>
      <c r="I12" s="722">
        <f t="shared" si="2"/>
        <v>0</v>
      </c>
      <c r="J12" s="722">
        <f>SUM(D12:I12)</f>
        <v>0</v>
      </c>
      <c r="K12" s="710"/>
      <c r="L12" s="1489"/>
    </row>
    <row r="13" spans="2:12" ht="14.25" customHeight="1">
      <c r="B13" s="1483"/>
      <c r="C13" s="1494" t="s">
        <v>3367</v>
      </c>
      <c r="D13" s="729"/>
      <c r="E13" s="730"/>
      <c r="F13" s="730"/>
      <c r="G13" s="730"/>
      <c r="H13" s="1498"/>
      <c r="I13" s="1498"/>
      <c r="J13" s="731">
        <f t="shared" si="1"/>
        <v>0</v>
      </c>
      <c r="K13" s="654" t="str">
        <f>IF(AND(SUM($K$26)&gt;0,SUM(J13)&gt;0),J13/$K$26*100,"")</f>
        <v/>
      </c>
      <c r="L13" s="1489"/>
    </row>
    <row r="14" spans="2:12" ht="14.25" customHeight="1">
      <c r="B14" s="1483"/>
      <c r="C14" s="1494" t="s">
        <v>3368</v>
      </c>
      <c r="D14" s="726"/>
      <c r="E14" s="727"/>
      <c r="F14" s="727"/>
      <c r="G14" s="727"/>
      <c r="H14" s="1496"/>
      <c r="I14" s="1496"/>
      <c r="J14" s="728">
        <f>SUM(D14:I14)</f>
        <v>0</v>
      </c>
      <c r="K14" s="654"/>
      <c r="L14" s="1489"/>
    </row>
    <row r="15" spans="2:12" ht="14.25" customHeight="1">
      <c r="B15" s="1483"/>
      <c r="C15" s="1494" t="s">
        <v>3369</v>
      </c>
      <c r="D15" s="852">
        <f t="shared" ref="D15:I15" si="3">SUM(D16:D17)</f>
        <v>0</v>
      </c>
      <c r="E15" s="853">
        <f t="shared" si="3"/>
        <v>0</v>
      </c>
      <c r="F15" s="853">
        <f t="shared" si="3"/>
        <v>0</v>
      </c>
      <c r="G15" s="854">
        <f t="shared" si="3"/>
        <v>0</v>
      </c>
      <c r="H15" s="725">
        <f t="shared" si="3"/>
        <v>0</v>
      </c>
      <c r="I15" s="725">
        <f t="shared" si="3"/>
        <v>0</v>
      </c>
      <c r="J15" s="722">
        <f>SUM(D15:I15)</f>
        <v>0</v>
      </c>
      <c r="K15" s="710" t="str">
        <f>IF(AND(SUM($K$26)&gt;0,SUM(J15)&gt;0),J15/$K$26*100,"")</f>
        <v/>
      </c>
      <c r="L15" s="1489"/>
    </row>
    <row r="16" spans="2:12" ht="14.25" customHeight="1">
      <c r="B16" s="1483"/>
      <c r="C16" s="1499" t="s">
        <v>3370</v>
      </c>
      <c r="D16" s="729"/>
      <c r="E16" s="730"/>
      <c r="F16" s="730"/>
      <c r="G16" s="730"/>
      <c r="H16" s="1498"/>
      <c r="I16" s="1498"/>
      <c r="J16" s="731">
        <f>SUM(D16:I16)</f>
        <v>0</v>
      </c>
      <c r="K16" s="654" t="str">
        <f>IF(AND(SUM($K$26)&gt;0,SUM(J16)&gt;0),J16/$K$26*100,"")</f>
        <v/>
      </c>
      <c r="L16" s="1489"/>
    </row>
    <row r="17" spans="2:12" ht="14.25" customHeight="1">
      <c r="B17" s="1483"/>
      <c r="C17" s="1499" t="s">
        <v>3371</v>
      </c>
      <c r="D17" s="723"/>
      <c r="E17" s="724"/>
      <c r="F17" s="724"/>
      <c r="G17" s="724"/>
      <c r="H17" s="1495"/>
      <c r="I17" s="1495"/>
      <c r="J17" s="725">
        <f t="shared" si="1"/>
        <v>0</v>
      </c>
      <c r="K17" s="654" t="str">
        <f>IF(AND(SUM($K$26)&gt;0,SUM(J17)&gt;0),J17/$K$26*100,"")</f>
        <v/>
      </c>
      <c r="L17" s="1489"/>
    </row>
    <row r="18" spans="2:12" ht="14.25" customHeight="1">
      <c r="B18" s="1483"/>
      <c r="C18" s="1494" t="s">
        <v>3372</v>
      </c>
      <c r="D18" s="723"/>
      <c r="E18" s="724"/>
      <c r="F18" s="724"/>
      <c r="G18" s="724"/>
      <c r="H18" s="1495"/>
      <c r="I18" s="1495"/>
      <c r="J18" s="725">
        <f t="shared" si="1"/>
        <v>0</v>
      </c>
      <c r="K18" s="654"/>
      <c r="L18" s="1489"/>
    </row>
    <row r="19" spans="2:12" ht="14.25" customHeight="1">
      <c r="B19" s="1483"/>
      <c r="C19" s="1494" t="s">
        <v>3373</v>
      </c>
      <c r="D19" s="726"/>
      <c r="E19" s="727"/>
      <c r="F19" s="727"/>
      <c r="G19" s="727"/>
      <c r="H19" s="1496"/>
      <c r="I19" s="1496"/>
      <c r="J19" s="728">
        <f t="shared" si="1"/>
        <v>0</v>
      </c>
      <c r="K19" s="654"/>
      <c r="L19" s="1489"/>
    </row>
    <row r="20" spans="2:12" ht="14.25" customHeight="1">
      <c r="B20" s="1483"/>
      <c r="C20" s="1500" t="s">
        <v>3374</v>
      </c>
      <c r="D20" s="732">
        <f t="shared" ref="D20:I20" si="4">SUM(D21:D22)</f>
        <v>0</v>
      </c>
      <c r="E20" s="733">
        <f t="shared" si="4"/>
        <v>0</v>
      </c>
      <c r="F20" s="733">
        <f t="shared" si="4"/>
        <v>0</v>
      </c>
      <c r="G20" s="733">
        <f t="shared" si="4"/>
        <v>0</v>
      </c>
      <c r="H20" s="733">
        <f t="shared" si="4"/>
        <v>0</v>
      </c>
      <c r="I20" s="734">
        <f t="shared" si="4"/>
        <v>0</v>
      </c>
      <c r="J20" s="722">
        <f t="shared" si="1"/>
        <v>0</v>
      </c>
      <c r="K20" s="710" t="str">
        <f>IF(AND(SUM($K$26)&gt;0,SUM(J20)&gt;0),J20/$K$26*100,"")</f>
        <v/>
      </c>
      <c r="L20" s="1489"/>
    </row>
    <row r="21" spans="2:12" ht="14.25" customHeight="1">
      <c r="B21" s="1483"/>
      <c r="C21" s="1499" t="s">
        <v>3375</v>
      </c>
      <c r="D21" s="729"/>
      <c r="E21" s="730"/>
      <c r="F21" s="730"/>
      <c r="G21" s="730"/>
      <c r="H21" s="1498"/>
      <c r="I21" s="1498"/>
      <c r="J21" s="731">
        <f t="shared" si="1"/>
        <v>0</v>
      </c>
      <c r="K21" s="654" t="str">
        <f>IF(AND(SUM($K$26)&gt;0,SUM(J21)&gt;0),J21/$K$26*100,"")</f>
        <v/>
      </c>
      <c r="L21" s="1489"/>
    </row>
    <row r="22" spans="2:12" ht="14.25" customHeight="1">
      <c r="B22" s="1483"/>
      <c r="C22" s="1499" t="s">
        <v>83</v>
      </c>
      <c r="D22" s="723"/>
      <c r="E22" s="724"/>
      <c r="F22" s="724"/>
      <c r="G22" s="724"/>
      <c r="H22" s="1495"/>
      <c r="I22" s="1495"/>
      <c r="J22" s="725">
        <f t="shared" si="1"/>
        <v>0</v>
      </c>
      <c r="K22" s="654" t="str">
        <f>IF(AND(SUM($K$26)&gt;0,SUM(J22)&gt;0),J22/$K$26*100,"")</f>
        <v/>
      </c>
      <c r="L22" s="1489"/>
    </row>
    <row r="23" spans="2:12" ht="14.25" customHeight="1">
      <c r="B23" s="1483"/>
      <c r="C23" s="1501" t="s">
        <v>631</v>
      </c>
      <c r="D23" s="726"/>
      <c r="E23" s="727"/>
      <c r="F23" s="727"/>
      <c r="G23" s="727"/>
      <c r="H23" s="1496"/>
      <c r="I23" s="1496"/>
      <c r="J23" s="728">
        <f t="shared" si="1"/>
        <v>0</v>
      </c>
      <c r="K23" s="654" t="str">
        <f>IF(AND(SUM($K$26)&gt;0,SUM(J23)&gt;0),J23/$K$26*100,"")</f>
        <v/>
      </c>
      <c r="L23" s="1489"/>
    </row>
    <row r="24" spans="2:12" ht="14.25" customHeight="1">
      <c r="B24" s="1483"/>
      <c r="C24" s="1502" t="s">
        <v>84</v>
      </c>
      <c r="D24" s="735">
        <f t="shared" ref="D24:I24" si="5">SUM(D8,D11:D12)</f>
        <v>0</v>
      </c>
      <c r="E24" s="722">
        <f t="shared" si="5"/>
        <v>0</v>
      </c>
      <c r="F24" s="722">
        <f t="shared" si="5"/>
        <v>0</v>
      </c>
      <c r="G24" s="722">
        <f t="shared" si="5"/>
        <v>0</v>
      </c>
      <c r="H24" s="722">
        <f t="shared" si="5"/>
        <v>0</v>
      </c>
      <c r="I24" s="722">
        <f t="shared" si="5"/>
        <v>0</v>
      </c>
      <c r="J24" s="722">
        <f t="shared" si="1"/>
        <v>0</v>
      </c>
      <c r="K24" s="710" t="str">
        <f>IF(AND(SUM($K$26)&gt;0,SUM(J24)&gt;0),J24/$K$26*100,"")</f>
        <v/>
      </c>
      <c r="L24" s="1489"/>
    </row>
    <row r="25" spans="2:12" ht="14.25" customHeight="1">
      <c r="B25" s="1483"/>
      <c r="C25" s="1502" t="s">
        <v>85</v>
      </c>
      <c r="D25" s="735">
        <f>'F10'!D53</f>
        <v>0</v>
      </c>
      <c r="E25" s="735">
        <f>'F10'!E53</f>
        <v>0</v>
      </c>
      <c r="F25" s="735">
        <f>'F10'!F53</f>
        <v>0</v>
      </c>
      <c r="G25" s="735">
        <f>'F10'!G53</f>
        <v>0</v>
      </c>
      <c r="H25" s="735">
        <f>'F10'!H53</f>
        <v>0</v>
      </c>
      <c r="I25" s="735">
        <f>'F10'!I53</f>
        <v>0</v>
      </c>
      <c r="J25" s="722">
        <f>SUM(D25:I25)</f>
        <v>0</v>
      </c>
      <c r="K25" s="710"/>
      <c r="L25" s="1489"/>
    </row>
    <row r="26" spans="2:12" ht="14.25" customHeight="1">
      <c r="B26" s="1483"/>
      <c r="C26" s="1502" t="s">
        <v>2811</v>
      </c>
      <c r="D26" s="735">
        <f>'F11'!D53</f>
        <v>0</v>
      </c>
      <c r="E26" s="735">
        <f>'F11'!E53</f>
        <v>0</v>
      </c>
      <c r="F26" s="735">
        <f>'F11'!F53</f>
        <v>0</v>
      </c>
      <c r="G26" s="735">
        <f>'F11'!G53</f>
        <v>0</v>
      </c>
      <c r="H26" s="735">
        <f>'F11'!H53</f>
        <v>0</v>
      </c>
      <c r="I26" s="735">
        <f>'F11'!I53</f>
        <v>0</v>
      </c>
      <c r="J26" s="722">
        <f>SUM(D26:I26)</f>
        <v>0</v>
      </c>
      <c r="K26" s="710"/>
      <c r="L26" s="1489"/>
    </row>
    <row r="27" spans="2:12" ht="13.5" customHeight="1">
      <c r="B27" s="1483"/>
      <c r="C27" s="1127" t="s">
        <v>86</v>
      </c>
      <c r="D27" s="1503"/>
      <c r="E27" s="1503"/>
      <c r="F27" s="1503"/>
      <c r="G27" s="1503"/>
      <c r="H27" s="1503"/>
      <c r="I27" s="1503"/>
      <c r="J27" s="1503"/>
      <c r="K27" s="1503"/>
      <c r="L27" s="1489"/>
    </row>
    <row r="28" spans="2:12" ht="13.5" customHeight="1">
      <c r="B28" s="1483"/>
      <c r="C28" s="1127" t="s">
        <v>87</v>
      </c>
      <c r="D28" s="1503"/>
      <c r="E28" s="1503"/>
      <c r="F28" s="1503"/>
      <c r="G28" s="1503"/>
      <c r="H28" s="1503"/>
      <c r="I28" s="1503"/>
      <c r="J28" s="1503"/>
      <c r="K28" s="1503"/>
      <c r="L28" s="1489"/>
    </row>
    <row r="29" spans="2:12" ht="12.75" customHeight="1">
      <c r="B29" s="1483"/>
      <c r="C29" s="1127" t="s">
        <v>88</v>
      </c>
      <c r="D29" s="1503"/>
      <c r="E29" s="1503"/>
      <c r="F29" s="1503"/>
      <c r="G29" s="1503"/>
      <c r="H29" s="1503"/>
      <c r="I29" s="1503"/>
      <c r="J29" s="1503"/>
      <c r="K29" s="1503"/>
      <c r="L29" s="1489"/>
    </row>
    <row r="30" spans="2:12" ht="13.5" customHeight="1">
      <c r="B30" s="1483"/>
      <c r="C30" s="1504"/>
      <c r="D30" s="1287"/>
      <c r="E30" s="1287"/>
      <c r="F30" s="1287"/>
      <c r="G30" s="1287"/>
      <c r="H30" s="1287"/>
      <c r="I30" s="1287"/>
      <c r="J30" s="1287"/>
      <c r="K30" s="1287"/>
      <c r="L30" s="1489"/>
    </row>
    <row r="31" spans="2:12" ht="13.5" customHeight="1">
      <c r="B31" s="1483"/>
      <c r="C31" s="1504"/>
      <c r="D31" s="1287"/>
      <c r="E31" s="1287"/>
      <c r="F31" s="1287"/>
      <c r="G31" s="1287"/>
      <c r="H31" s="1287"/>
      <c r="I31" s="1287"/>
      <c r="J31" s="1287"/>
      <c r="K31" s="1287"/>
      <c r="L31" s="1489"/>
    </row>
    <row r="32" spans="2:12" ht="13.5" customHeight="1">
      <c r="B32" s="1483"/>
      <c r="C32" s="1504"/>
      <c r="D32" s="1287"/>
      <c r="E32" s="1287"/>
      <c r="F32" s="1287"/>
      <c r="G32" s="1287"/>
      <c r="H32" s="1287"/>
      <c r="I32" s="1287"/>
      <c r="J32" s="1287"/>
      <c r="K32" s="1287"/>
      <c r="L32" s="1489"/>
    </row>
    <row r="33" spans="2:12" ht="13.5" customHeight="1">
      <c r="B33" s="1483"/>
      <c r="C33" s="1504"/>
      <c r="D33" s="1287"/>
      <c r="E33" s="1287"/>
      <c r="F33" s="1287"/>
      <c r="G33" s="1287"/>
      <c r="H33" s="1287"/>
      <c r="I33" s="1287"/>
      <c r="J33" s="1287"/>
      <c r="K33" s="1287"/>
      <c r="L33" s="1489"/>
    </row>
    <row r="34" spans="2:12" ht="13.5" customHeight="1">
      <c r="B34" s="1483"/>
      <c r="C34" s="1504"/>
      <c r="D34" s="1287"/>
      <c r="E34" s="1287"/>
      <c r="F34" s="1287"/>
      <c r="G34" s="1287"/>
      <c r="H34" s="1287"/>
      <c r="I34" s="1287"/>
      <c r="J34" s="1287"/>
      <c r="K34" s="1287"/>
      <c r="L34" s="1489"/>
    </row>
    <row r="35" spans="2:12" ht="13.5" customHeight="1">
      <c r="B35" s="1483"/>
      <c r="C35" s="1504"/>
      <c r="D35" s="1287"/>
      <c r="E35" s="1287"/>
      <c r="F35" s="1287"/>
      <c r="G35" s="1287"/>
      <c r="H35" s="1287"/>
      <c r="I35" s="1287"/>
      <c r="J35" s="1287"/>
      <c r="K35" s="1287"/>
      <c r="L35" s="1489"/>
    </row>
    <row r="36" spans="2:12" ht="13.5" customHeight="1">
      <c r="B36" s="1483"/>
      <c r="C36" s="1504"/>
      <c r="D36" s="1287"/>
      <c r="E36" s="1287"/>
      <c r="F36" s="1287"/>
      <c r="G36" s="1287"/>
      <c r="H36" s="1287"/>
      <c r="I36" s="1287"/>
      <c r="J36" s="1287"/>
      <c r="K36" s="1287"/>
      <c r="L36" s="1489"/>
    </row>
    <row r="37" spans="2:12" ht="13.5" customHeight="1">
      <c r="B37" s="1483"/>
      <c r="C37" s="1504"/>
      <c r="D37" s="1287"/>
      <c r="E37" s="1287"/>
      <c r="F37" s="1287"/>
      <c r="G37" s="1287"/>
      <c r="H37" s="1287"/>
      <c r="I37" s="1287"/>
      <c r="J37" s="1287"/>
      <c r="K37" s="1287"/>
      <c r="L37" s="1489"/>
    </row>
    <row r="38" spans="2:12" ht="13.5" customHeight="1">
      <c r="B38" s="1483"/>
      <c r="C38" s="1504"/>
      <c r="D38" s="1287"/>
      <c r="E38" s="1287"/>
      <c r="F38" s="1287"/>
      <c r="G38" s="1287"/>
      <c r="H38" s="1287"/>
      <c r="I38" s="1287"/>
      <c r="J38" s="1287"/>
      <c r="K38" s="1287"/>
      <c r="L38" s="1489"/>
    </row>
    <row r="39" spans="2:12" ht="13.5" customHeight="1">
      <c r="B39" s="1483"/>
      <c r="C39" s="1504"/>
      <c r="D39" s="1287"/>
      <c r="E39" s="1287"/>
      <c r="F39" s="1287"/>
      <c r="G39" s="1287"/>
      <c r="H39" s="1287"/>
      <c r="I39" s="1287"/>
      <c r="J39" s="1287"/>
      <c r="K39" s="1287"/>
      <c r="L39" s="1489"/>
    </row>
    <row r="40" spans="2:12" ht="13.5" customHeight="1">
      <c r="B40" s="1483"/>
      <c r="C40" s="1504"/>
      <c r="D40" s="1287"/>
      <c r="E40" s="1287"/>
      <c r="F40" s="1287"/>
      <c r="G40" s="1287"/>
      <c r="H40" s="1287"/>
      <c r="I40" s="1287"/>
      <c r="J40" s="1287"/>
      <c r="K40" s="1287"/>
      <c r="L40" s="1489"/>
    </row>
    <row r="41" spans="2:12" ht="13.5" customHeight="1">
      <c r="B41" s="1483"/>
      <c r="C41" s="1504"/>
      <c r="D41" s="1287"/>
      <c r="E41" s="1287"/>
      <c r="F41" s="1287"/>
      <c r="G41" s="1287"/>
      <c r="H41" s="1287"/>
      <c r="I41" s="1287"/>
      <c r="J41" s="1287"/>
      <c r="K41" s="1287"/>
      <c r="L41" s="1489"/>
    </row>
    <row r="42" spans="2:12" ht="13.5" customHeight="1">
      <c r="B42" s="1483"/>
      <c r="C42" s="1504"/>
      <c r="D42" s="1287"/>
      <c r="E42" s="1287"/>
      <c r="F42" s="1287"/>
      <c r="G42" s="1287"/>
      <c r="H42" s="1287"/>
      <c r="I42" s="1287"/>
      <c r="J42" s="1287"/>
      <c r="K42" s="1287"/>
      <c r="L42" s="1489"/>
    </row>
    <row r="43" spans="2:12" ht="13.5" customHeight="1">
      <c r="B43" s="1483"/>
      <c r="C43" s="1504"/>
      <c r="D43" s="1287"/>
      <c r="E43" s="1287"/>
      <c r="F43" s="1287"/>
      <c r="G43" s="1287"/>
      <c r="H43" s="1287"/>
      <c r="I43" s="1287"/>
      <c r="J43" s="1287"/>
      <c r="K43" s="1287"/>
      <c r="L43" s="1489"/>
    </row>
    <row r="44" spans="2:12" ht="13.5" customHeight="1">
      <c r="B44" s="1483"/>
      <c r="C44" s="1504"/>
      <c r="D44" s="1287"/>
      <c r="E44" s="1287"/>
      <c r="F44" s="1287"/>
      <c r="G44" s="1287"/>
      <c r="H44" s="1287"/>
      <c r="I44" s="1287"/>
      <c r="J44" s="1287"/>
      <c r="K44" s="1287"/>
      <c r="L44" s="1489"/>
    </row>
    <row r="45" spans="2:12" ht="13.5" customHeight="1">
      <c r="B45" s="1483"/>
      <c r="C45" s="1504"/>
      <c r="D45" s="1287"/>
      <c r="E45" s="1287"/>
      <c r="F45" s="1287"/>
      <c r="G45" s="1287"/>
      <c r="H45" s="1287"/>
      <c r="I45" s="1287"/>
      <c r="J45" s="1287"/>
      <c r="K45" s="1287"/>
      <c r="L45" s="1489"/>
    </row>
    <row r="46" spans="2:12" ht="13.5" customHeight="1">
      <c r="B46" s="1483"/>
      <c r="C46" s="1504"/>
      <c r="D46" s="1287"/>
      <c r="E46" s="1287"/>
      <c r="F46" s="1287"/>
      <c r="G46" s="1287"/>
      <c r="H46" s="1287"/>
      <c r="I46" s="1287"/>
      <c r="J46" s="1287"/>
      <c r="K46" s="1287"/>
      <c r="L46" s="1489"/>
    </row>
    <row r="47" spans="2:12" ht="13.5" customHeight="1">
      <c r="B47" s="1483"/>
      <c r="C47" s="1504"/>
      <c r="D47" s="1287"/>
      <c r="E47" s="1287"/>
      <c r="F47" s="1287"/>
      <c r="G47" s="1287"/>
      <c r="H47" s="1287"/>
      <c r="I47" s="1287"/>
      <c r="J47" s="1287"/>
      <c r="K47" s="1287"/>
      <c r="L47" s="1489"/>
    </row>
    <row r="48" spans="2:12" ht="13.5" customHeight="1">
      <c r="B48" s="1483"/>
      <c r="C48" s="1504"/>
      <c r="D48" s="1287"/>
      <c r="E48" s="1287"/>
      <c r="F48" s="1287"/>
      <c r="G48" s="1287"/>
      <c r="H48" s="1287"/>
      <c r="I48" s="1287"/>
      <c r="J48" s="1287"/>
      <c r="K48" s="1287"/>
      <c r="L48" s="1489"/>
    </row>
    <row r="49" spans="2:12" ht="13.5" customHeight="1">
      <c r="B49" s="1483"/>
      <c r="C49" s="1504"/>
      <c r="D49" s="1287"/>
      <c r="E49" s="1287"/>
      <c r="F49" s="1287"/>
      <c r="G49" s="1287"/>
      <c r="H49" s="1287"/>
      <c r="I49" s="1287"/>
      <c r="J49" s="1287"/>
      <c r="K49" s="1287"/>
      <c r="L49" s="1489"/>
    </row>
    <row r="50" spans="2:12" ht="13.5" customHeight="1">
      <c r="B50" s="1483"/>
      <c r="C50" s="1504"/>
      <c r="D50" s="1287"/>
      <c r="E50" s="1287"/>
      <c r="F50" s="1287"/>
      <c r="G50" s="1287"/>
      <c r="H50" s="1287"/>
      <c r="I50" s="1287"/>
      <c r="J50" s="1287"/>
      <c r="K50" s="1287"/>
      <c r="L50" s="1489"/>
    </row>
    <row r="51" spans="2:12" ht="13.5" customHeight="1">
      <c r="B51" s="1483"/>
      <c r="C51" s="1504"/>
      <c r="D51" s="1287"/>
      <c r="E51" s="1287"/>
      <c r="F51" s="1287"/>
      <c r="G51" s="1287"/>
      <c r="H51" s="1287"/>
      <c r="I51" s="1287"/>
      <c r="J51" s="1287"/>
      <c r="K51" s="1287"/>
      <c r="L51" s="1489"/>
    </row>
    <row r="52" spans="2:12" ht="13.5" customHeight="1">
      <c r="B52" s="1483"/>
      <c r="C52" s="1504"/>
      <c r="D52" s="1287"/>
      <c r="E52" s="1287"/>
      <c r="F52" s="1287"/>
      <c r="G52" s="1287"/>
      <c r="H52" s="1287"/>
      <c r="I52" s="1287"/>
      <c r="J52" s="1287"/>
      <c r="K52" s="1287"/>
      <c r="L52" s="1489"/>
    </row>
    <row r="53" spans="2:12" ht="13.5" customHeight="1">
      <c r="B53" s="1483"/>
      <c r="C53" s="1504"/>
      <c r="D53" s="1287"/>
      <c r="E53" s="1287"/>
      <c r="F53" s="1287"/>
      <c r="G53" s="1287"/>
      <c r="H53" s="1287"/>
      <c r="I53" s="1287"/>
      <c r="J53" s="1287"/>
      <c r="K53" s="1287"/>
      <c r="L53" s="1489"/>
    </row>
    <row r="54" spans="2:12" ht="13.5" customHeight="1">
      <c r="B54" s="1483"/>
      <c r="C54" s="1504"/>
      <c r="D54" s="1287"/>
      <c r="E54" s="1287"/>
      <c r="F54" s="1287"/>
      <c r="G54" s="1287"/>
      <c r="H54" s="1287"/>
      <c r="I54" s="1287"/>
      <c r="J54" s="1287"/>
      <c r="K54" s="1287"/>
      <c r="L54" s="1489"/>
    </row>
    <row r="55" spans="2:12" ht="13.5" customHeight="1">
      <c r="B55" s="1483"/>
      <c r="C55" s="1504"/>
      <c r="D55" s="1287"/>
      <c r="E55" s="1287"/>
      <c r="F55" s="1287"/>
      <c r="G55" s="1287"/>
      <c r="H55" s="1287"/>
      <c r="I55" s="1287"/>
      <c r="J55" s="1287"/>
      <c r="K55" s="1287"/>
      <c r="L55" s="1489"/>
    </row>
    <row r="56" spans="2:12" ht="13.5" customHeight="1">
      <c r="B56" s="1483"/>
      <c r="C56" s="1504"/>
      <c r="D56" s="1287"/>
      <c r="E56" s="1287"/>
      <c r="F56" s="1287"/>
      <c r="G56" s="1287"/>
      <c r="H56" s="1287"/>
      <c r="I56" s="1287"/>
      <c r="J56" s="1287"/>
      <c r="K56" s="1287"/>
      <c r="L56" s="1489"/>
    </row>
    <row r="57" spans="2:12" ht="13.5" customHeight="1">
      <c r="B57" s="1483"/>
      <c r="C57" s="1504"/>
      <c r="D57" s="1287"/>
      <c r="E57" s="1287"/>
      <c r="F57" s="1287"/>
      <c r="G57" s="1287"/>
      <c r="H57" s="1287"/>
      <c r="I57" s="1287"/>
      <c r="J57" s="1287"/>
      <c r="K57" s="1287"/>
      <c r="L57" s="1489"/>
    </row>
    <row r="58" spans="2:12" ht="13.5" customHeight="1">
      <c r="B58" s="1483"/>
      <c r="C58" s="1504"/>
      <c r="D58" s="1287"/>
      <c r="E58" s="1287"/>
      <c r="F58" s="1287"/>
      <c r="G58" s="1287"/>
      <c r="H58" s="1287"/>
      <c r="I58" s="1287"/>
      <c r="J58" s="1287"/>
      <c r="K58" s="1287"/>
      <c r="L58" s="1489"/>
    </row>
    <row r="59" spans="2:12" ht="13.5" customHeight="1">
      <c r="B59" s="1483"/>
      <c r="C59" s="1504"/>
      <c r="D59" s="1287"/>
      <c r="E59" s="1287"/>
      <c r="F59" s="1287"/>
      <c r="G59" s="1287"/>
      <c r="H59" s="1287"/>
      <c r="I59" s="1287"/>
      <c r="J59" s="1287"/>
      <c r="K59" s="1287"/>
      <c r="L59" s="1489"/>
    </row>
    <row r="60" spans="2:12" ht="13.5" customHeight="1">
      <c r="B60" s="1483"/>
      <c r="C60" s="1504"/>
      <c r="D60" s="1287"/>
      <c r="E60" s="1287"/>
      <c r="F60" s="1287"/>
      <c r="G60" s="1287"/>
      <c r="H60" s="1287"/>
      <c r="I60" s="1287"/>
      <c r="J60" s="1287"/>
      <c r="K60" s="1287"/>
      <c r="L60" s="1489"/>
    </row>
    <row r="61" spans="2:12" ht="13.5" customHeight="1">
      <c r="B61" s="1483"/>
      <c r="C61" s="1504"/>
      <c r="D61" s="1287"/>
      <c r="E61" s="1287"/>
      <c r="F61" s="1287"/>
      <c r="G61" s="1287"/>
      <c r="H61" s="1287"/>
      <c r="I61" s="1287"/>
      <c r="J61" s="1287"/>
      <c r="K61" s="1287"/>
      <c r="L61" s="1489"/>
    </row>
    <row r="62" spans="2:12" ht="13.5" customHeight="1">
      <c r="B62" s="1483"/>
      <c r="C62" s="1504"/>
      <c r="D62" s="1287"/>
      <c r="E62" s="1287"/>
      <c r="F62" s="1287"/>
      <c r="G62" s="1287"/>
      <c r="H62" s="1287"/>
      <c r="I62" s="1287"/>
      <c r="J62" s="1287"/>
      <c r="K62" s="1287"/>
      <c r="L62" s="1489"/>
    </row>
    <row r="63" spans="2:12" ht="13.5" customHeight="1">
      <c r="B63" s="1483"/>
      <c r="C63" s="1504"/>
      <c r="D63" s="1287"/>
      <c r="E63" s="1287"/>
      <c r="F63" s="1287"/>
      <c r="G63" s="1287"/>
      <c r="H63" s="1287"/>
      <c r="I63" s="1287"/>
      <c r="J63" s="1287"/>
      <c r="K63" s="1287"/>
      <c r="L63" s="1489"/>
    </row>
    <row r="64" spans="2:12" ht="13.5" customHeight="1">
      <c r="B64" s="1483"/>
      <c r="C64" s="1504"/>
      <c r="D64" s="1287"/>
      <c r="E64" s="1287"/>
      <c r="F64" s="1287"/>
      <c r="G64" s="1287"/>
      <c r="H64" s="1287"/>
      <c r="I64" s="1287"/>
      <c r="J64" s="1287"/>
      <c r="K64" s="1287"/>
      <c r="L64" s="1489"/>
    </row>
    <row r="65" spans="2:12" ht="13.5" customHeight="1">
      <c r="B65" s="1483"/>
      <c r="C65" s="1504"/>
      <c r="D65" s="1287"/>
      <c r="E65" s="1287"/>
      <c r="F65" s="1287"/>
      <c r="G65" s="1287"/>
      <c r="H65" s="1287"/>
      <c r="I65" s="1287"/>
      <c r="J65" s="1287"/>
      <c r="K65" s="1287"/>
      <c r="L65" s="1489"/>
    </row>
    <row r="66" spans="2:12" ht="13.5" customHeight="1">
      <c r="B66" s="1483"/>
      <c r="C66" s="1504"/>
      <c r="D66" s="1287"/>
      <c r="E66" s="1287"/>
      <c r="F66" s="1287"/>
      <c r="G66" s="1287"/>
      <c r="H66" s="1287"/>
      <c r="I66" s="1287"/>
      <c r="J66" s="1287"/>
      <c r="K66" s="1287"/>
      <c r="L66" s="1489"/>
    </row>
    <row r="67" spans="2:12" ht="13.5" customHeight="1">
      <c r="B67" s="1483"/>
      <c r="C67" s="1504"/>
      <c r="D67" s="1287"/>
      <c r="E67" s="1287"/>
      <c r="F67" s="1287"/>
      <c r="G67" s="1287"/>
      <c r="H67" s="1287"/>
      <c r="I67" s="1287"/>
      <c r="J67" s="1287"/>
      <c r="K67" s="1287"/>
      <c r="L67" s="1489"/>
    </row>
    <row r="68" spans="2:12" ht="13.5" customHeight="1">
      <c r="B68" s="1483"/>
      <c r="C68" s="1504"/>
      <c r="D68" s="1287"/>
      <c r="E68" s="1287"/>
      <c r="F68" s="1287"/>
      <c r="G68" s="1287"/>
      <c r="H68" s="1287"/>
      <c r="I68" s="1287"/>
      <c r="J68" s="1287"/>
      <c r="K68" s="1287"/>
      <c r="L68" s="1489"/>
    </row>
    <row r="69" spans="2:12" ht="13.5" customHeight="1">
      <c r="B69" s="1483"/>
      <c r="C69" s="1504"/>
      <c r="D69" s="1287"/>
      <c r="E69" s="1287"/>
      <c r="F69" s="1287"/>
      <c r="G69" s="1287"/>
      <c r="H69" s="1287"/>
      <c r="I69" s="1287"/>
      <c r="J69" s="1287"/>
      <c r="K69" s="1287"/>
      <c r="L69" s="1489"/>
    </row>
    <row r="70" spans="2:12" ht="13.5" customHeight="1">
      <c r="B70" s="1483"/>
      <c r="C70" s="1504"/>
      <c r="D70" s="1287"/>
      <c r="E70" s="1287"/>
      <c r="F70" s="1287"/>
      <c r="G70" s="1287"/>
      <c r="H70" s="1287"/>
      <c r="I70" s="1287"/>
      <c r="J70" s="1287"/>
      <c r="K70" s="1287"/>
      <c r="L70" s="1489"/>
    </row>
    <row r="71" spans="2:12" ht="13.5" customHeight="1">
      <c r="B71" s="1483"/>
      <c r="C71" s="1504"/>
      <c r="D71" s="1287"/>
      <c r="E71" s="1287"/>
      <c r="F71" s="1287"/>
      <c r="G71" s="1287"/>
      <c r="H71" s="1287"/>
      <c r="I71" s="1287"/>
      <c r="J71" s="1287"/>
      <c r="K71" s="1287"/>
      <c r="L71" s="1489"/>
    </row>
    <row r="72" spans="2:12" ht="13.5" customHeight="1">
      <c r="B72" s="1483"/>
      <c r="C72" s="1504"/>
      <c r="D72" s="1287"/>
      <c r="E72" s="1287"/>
      <c r="F72" s="1287"/>
      <c r="G72" s="1287"/>
      <c r="H72" s="1287"/>
      <c r="I72" s="1287"/>
      <c r="J72" s="1287"/>
      <c r="K72" s="1287"/>
      <c r="L72" s="1489"/>
    </row>
    <row r="73" spans="2:12" ht="13.5" customHeight="1">
      <c r="B73" s="1483"/>
      <c r="C73" s="1504"/>
      <c r="D73" s="1287"/>
      <c r="E73" s="1287"/>
      <c r="F73" s="1287"/>
      <c r="G73" s="1287"/>
      <c r="H73" s="1287"/>
      <c r="I73" s="1287"/>
      <c r="J73" s="1287"/>
      <c r="K73" s="1287"/>
      <c r="L73" s="1489"/>
    </row>
    <row r="74" spans="2:12" ht="13.5" customHeight="1">
      <c r="B74" s="1483"/>
      <c r="C74" s="1504"/>
      <c r="D74" s="1287"/>
      <c r="E74" s="1287"/>
      <c r="F74" s="1287"/>
      <c r="G74" s="1287"/>
      <c r="H74" s="1287"/>
      <c r="I74" s="1287"/>
      <c r="J74" s="1287"/>
      <c r="K74" s="1287"/>
      <c r="L74" s="1489"/>
    </row>
    <row r="75" spans="2:12" ht="13.5" customHeight="1">
      <c r="B75" s="1483"/>
      <c r="C75" s="1504"/>
      <c r="D75" s="1287"/>
      <c r="E75" s="1287"/>
      <c r="F75" s="1287"/>
      <c r="G75" s="1287"/>
      <c r="H75" s="1287"/>
      <c r="I75" s="1287"/>
      <c r="J75" s="1287"/>
      <c r="K75" s="1287"/>
      <c r="L75" s="1489"/>
    </row>
    <row r="76" spans="2:12" ht="13.5" customHeight="1">
      <c r="B76" s="1483"/>
      <c r="C76" s="1504"/>
      <c r="D76" s="1287"/>
      <c r="E76" s="1287"/>
      <c r="F76" s="1287"/>
      <c r="G76" s="1287"/>
      <c r="H76" s="1287"/>
      <c r="I76" s="1287"/>
      <c r="J76" s="1287"/>
      <c r="K76" s="1287"/>
      <c r="L76" s="1489"/>
    </row>
    <row r="77" spans="2:12" ht="13.5" customHeight="1">
      <c r="B77" s="1483"/>
      <c r="C77" s="1504"/>
      <c r="D77" s="1287"/>
      <c r="E77" s="1287"/>
      <c r="F77" s="1287"/>
      <c r="G77" s="1287"/>
      <c r="H77" s="1287"/>
      <c r="I77" s="1287"/>
      <c r="J77" s="1287"/>
      <c r="K77" s="1287"/>
      <c r="L77" s="1489"/>
    </row>
    <row r="78" spans="2:12" ht="13.5" customHeight="1">
      <c r="B78" s="1483"/>
      <c r="C78" s="1504"/>
      <c r="D78" s="1287"/>
      <c r="E78" s="1287"/>
      <c r="F78" s="1287"/>
      <c r="G78" s="1287"/>
      <c r="H78" s="1287"/>
      <c r="I78" s="1287"/>
      <c r="J78" s="1287"/>
      <c r="K78" s="1287"/>
      <c r="L78" s="1489"/>
    </row>
    <row r="79" spans="2:12" ht="13.5" customHeight="1">
      <c r="B79" s="1483"/>
      <c r="C79" s="1504"/>
      <c r="D79" s="1287"/>
      <c r="E79" s="1287"/>
      <c r="F79" s="1287"/>
      <c r="G79" s="1287"/>
      <c r="H79" s="1287"/>
      <c r="I79" s="1287"/>
      <c r="J79" s="1287"/>
      <c r="K79" s="1287"/>
      <c r="L79" s="1489"/>
    </row>
    <row r="80" spans="2:12" ht="13.5" customHeight="1">
      <c r="B80" s="1483"/>
      <c r="C80" s="1504"/>
      <c r="D80" s="1287"/>
      <c r="E80" s="1287"/>
      <c r="F80" s="1287"/>
      <c r="G80" s="1287"/>
      <c r="H80" s="1287"/>
      <c r="I80" s="1287"/>
      <c r="J80" s="1287"/>
      <c r="K80" s="1287"/>
      <c r="L80" s="1489"/>
    </row>
    <row r="81" spans="2:12" ht="13.5" customHeight="1">
      <c r="B81" s="1483"/>
      <c r="C81" s="1504"/>
      <c r="D81" s="1287"/>
      <c r="E81" s="1287"/>
      <c r="F81" s="1287"/>
      <c r="G81" s="1287"/>
      <c r="H81" s="1287"/>
      <c r="I81" s="1287"/>
      <c r="J81" s="1287"/>
      <c r="K81" s="1287"/>
      <c r="L81" s="1489"/>
    </row>
    <row r="82" spans="2:12" ht="13.5" customHeight="1">
      <c r="B82" s="1483"/>
      <c r="C82" s="1504"/>
      <c r="D82" s="1287"/>
      <c r="E82" s="1287"/>
      <c r="F82" s="1287"/>
      <c r="G82" s="1287"/>
      <c r="H82" s="1287"/>
      <c r="I82" s="1287"/>
      <c r="J82" s="1287"/>
      <c r="K82" s="1287"/>
      <c r="L82" s="1489"/>
    </row>
    <row r="83" spans="2:12">
      <c r="B83" s="1483"/>
      <c r="D83" s="1505"/>
      <c r="E83" s="1287"/>
      <c r="F83" s="1287"/>
      <c r="G83" s="1287"/>
      <c r="H83" s="1506"/>
      <c r="I83" s="1287"/>
      <c r="J83" s="1507"/>
      <c r="K83" s="1507"/>
      <c r="L83" s="1489"/>
    </row>
    <row r="84" spans="2:12">
      <c r="B84" s="1483"/>
      <c r="D84" s="1505"/>
      <c r="E84" s="1287"/>
      <c r="F84" s="1287"/>
      <c r="G84" s="1287"/>
      <c r="H84" s="1506"/>
      <c r="I84" s="1287"/>
      <c r="J84" s="1508"/>
      <c r="K84" s="1508"/>
      <c r="L84" s="1489"/>
    </row>
    <row r="85" spans="2:12">
      <c r="B85" s="1509"/>
      <c r="C85" s="1510"/>
      <c r="D85" s="1511"/>
      <c r="E85" s="1512"/>
      <c r="F85" s="1512"/>
      <c r="G85" s="1512"/>
      <c r="H85" s="1513"/>
      <c r="I85" s="1512"/>
      <c r="J85" s="1514"/>
      <c r="K85" s="1514"/>
      <c r="L85" s="1515"/>
    </row>
    <row r="86" spans="2:12">
      <c r="D86" s="1287"/>
      <c r="E86" s="1287"/>
      <c r="F86" s="1287"/>
      <c r="G86" s="1287"/>
      <c r="H86" s="1287"/>
      <c r="I86" s="1287"/>
      <c r="J86" s="1287"/>
      <c r="K86" s="1287"/>
    </row>
    <row r="87" spans="2:12">
      <c r="B87" s="1659" t="s">
        <v>3811</v>
      </c>
      <c r="C87" s="1660"/>
      <c r="D87" s="1660"/>
      <c r="E87" s="1660"/>
      <c r="F87" s="1660"/>
      <c r="G87" s="1660"/>
      <c r="H87" s="1660"/>
      <c r="I87" s="1660"/>
      <c r="J87" s="1660"/>
      <c r="K87" s="1660"/>
      <c r="L87" s="1661"/>
    </row>
    <row r="88" spans="2:12" ht="4.5" customHeight="1">
      <c r="B88" s="1285"/>
      <c r="C88" s="919"/>
      <c r="D88" s="925"/>
      <c r="E88" s="955"/>
      <c r="F88" s="955"/>
      <c r="G88" s="955"/>
      <c r="H88" s="955"/>
      <c r="I88" s="955"/>
      <c r="J88" s="1287"/>
      <c r="K88" s="1287"/>
    </row>
    <row r="89" spans="2:12">
      <c r="B89" s="1653">
        <f>'F1'!$K$19</f>
        <v>0</v>
      </c>
      <c r="C89" s="1654"/>
      <c r="D89" s="1654"/>
      <c r="E89" s="1654"/>
      <c r="F89" s="1654"/>
      <c r="G89" s="1654"/>
      <c r="H89" s="1654"/>
      <c r="I89" s="1654"/>
      <c r="J89" s="1654"/>
      <c r="K89" s="1654"/>
      <c r="L89" s="1655"/>
    </row>
    <row r="90" spans="2:12">
      <c r="D90" s="1287"/>
      <c r="E90" s="1287"/>
      <c r="F90" s="1516"/>
      <c r="G90" s="1287"/>
      <c r="H90" s="1517"/>
      <c r="I90" s="1287"/>
      <c r="J90" s="1287"/>
      <c r="K90" s="1287"/>
    </row>
    <row r="91" spans="2:12" ht="12.75">
      <c r="D91" s="1287"/>
      <c r="E91" s="1287"/>
      <c r="F91" s="1516"/>
      <c r="G91" s="1287"/>
      <c r="H91" s="1517"/>
      <c r="I91" s="1287"/>
      <c r="J91" s="1287"/>
      <c r="K91" s="1287"/>
      <c r="L91" s="1518" t="s">
        <v>2600</v>
      </c>
    </row>
    <row r="92" spans="2:12">
      <c r="D92" s="1287"/>
      <c r="E92" s="1287"/>
      <c r="F92" s="1516"/>
      <c r="G92" s="1507"/>
      <c r="H92" s="1517"/>
      <c r="I92" s="1287"/>
      <c r="J92" s="1287"/>
      <c r="K92" s="1287"/>
    </row>
    <row r="93" spans="2:12" hidden="1">
      <c r="D93" s="1287"/>
      <c r="E93" s="1287"/>
      <c r="F93" s="1516"/>
      <c r="G93" s="1287"/>
      <c r="H93" s="1517"/>
      <c r="I93" s="1287"/>
      <c r="J93" s="1287"/>
      <c r="K93" s="1287"/>
    </row>
    <row r="94" spans="2:12" hidden="1">
      <c r="D94" s="1505"/>
      <c r="E94" s="1287"/>
      <c r="F94" s="1287"/>
      <c r="G94" s="1287"/>
      <c r="H94" s="1287"/>
      <c r="I94" s="1287"/>
      <c r="J94" s="1287"/>
      <c r="K94" s="1287"/>
    </row>
    <row r="95" spans="2:12" hidden="1">
      <c r="D95" s="1519"/>
      <c r="E95" s="1287"/>
      <c r="F95" s="1287"/>
      <c r="G95" s="1287"/>
      <c r="H95" s="1287"/>
      <c r="I95" s="1287"/>
      <c r="J95" s="1287"/>
      <c r="K95" s="1287"/>
    </row>
    <row r="96" spans="2:12" hidden="1">
      <c r="D96" s="1519"/>
      <c r="E96" s="1287"/>
      <c r="F96" s="1287"/>
      <c r="G96" s="1287"/>
      <c r="H96" s="1287"/>
      <c r="I96" s="1287"/>
      <c r="J96" s="1287"/>
      <c r="K96" s="1287"/>
    </row>
    <row r="97" spans="3:11" hidden="1">
      <c r="D97" s="1519"/>
      <c r="E97" s="1287"/>
      <c r="F97" s="1287"/>
      <c r="G97" s="1287"/>
      <c r="H97" s="1287"/>
      <c r="I97" s="1287"/>
      <c r="J97" s="1287"/>
      <c r="K97" s="1287"/>
    </row>
    <row r="98" spans="3:11" hidden="1">
      <c r="D98" s="1519"/>
      <c r="E98" s="1287"/>
      <c r="F98" s="1287"/>
      <c r="G98" s="1287"/>
      <c r="H98" s="1506"/>
      <c r="I98" s="1287"/>
      <c r="J98" s="1287"/>
      <c r="K98" s="1287"/>
    </row>
    <row r="99" spans="3:11" hidden="1">
      <c r="D99" s="1519"/>
      <c r="E99" s="1287"/>
      <c r="F99" s="1287"/>
      <c r="G99" s="1287"/>
      <c r="H99" s="1506"/>
      <c r="I99" s="1287"/>
      <c r="J99" s="1287"/>
      <c r="K99" s="1287"/>
    </row>
    <row r="100" spans="3:11" ht="10.5" hidden="1" customHeight="1">
      <c r="D100" s="1286"/>
      <c r="E100" s="1287"/>
      <c r="F100" s="1287"/>
      <c r="G100" s="1287"/>
      <c r="H100" s="1287"/>
      <c r="I100" s="1287"/>
      <c r="J100" s="1287"/>
      <c r="K100" s="1287"/>
    </row>
    <row r="101" spans="3:11" hidden="1">
      <c r="C101" s="1286"/>
      <c r="D101" s="1287"/>
      <c r="E101" s="1287"/>
      <c r="F101" s="1287"/>
      <c r="G101" s="1287"/>
      <c r="H101" s="1287"/>
      <c r="I101" s="1286"/>
      <c r="J101" s="1287"/>
      <c r="K101" s="1287"/>
    </row>
    <row r="102" spans="3:11" hidden="1">
      <c r="C102" s="1286"/>
      <c r="D102" s="1287"/>
      <c r="E102" s="1287"/>
      <c r="F102" s="1287"/>
      <c r="G102" s="1287"/>
      <c r="H102" s="1287"/>
      <c r="I102" s="1286"/>
      <c r="J102" s="1287"/>
      <c r="K102" s="1287"/>
    </row>
    <row r="103" spans="3:11" hidden="1">
      <c r="C103" s="1287"/>
      <c r="D103" s="1287"/>
      <c r="E103" s="1287"/>
      <c r="F103" s="1287"/>
      <c r="G103" s="1287"/>
      <c r="H103" s="1287"/>
      <c r="I103" s="1287"/>
      <c r="J103" s="1287"/>
      <c r="K103" s="1287"/>
    </row>
    <row r="104" spans="3:11" hidden="1">
      <c r="C104" s="1287"/>
      <c r="D104" s="1287"/>
      <c r="E104" s="1287"/>
      <c r="F104" s="1287"/>
      <c r="G104" s="1287"/>
      <c r="H104" s="1287"/>
      <c r="I104" s="1286"/>
      <c r="J104" s="1287"/>
      <c r="K104" s="1287"/>
    </row>
    <row r="105" spans="3:11" hidden="1">
      <c r="C105" s="1287"/>
      <c r="D105" s="1287"/>
      <c r="E105" s="1287"/>
      <c r="F105" s="1287"/>
      <c r="G105" s="1287"/>
      <c r="H105" s="1287"/>
      <c r="I105" s="1286"/>
      <c r="J105" s="1287"/>
      <c r="K105" s="1287"/>
    </row>
    <row r="106" spans="3:11" hidden="1">
      <c r="C106" s="1287"/>
      <c r="D106" s="1287"/>
      <c r="E106" s="1287"/>
      <c r="F106" s="1287"/>
      <c r="G106" s="1287"/>
      <c r="H106" s="1287"/>
      <c r="I106" s="1287"/>
      <c r="J106" s="1287"/>
      <c r="K106" s="1287"/>
    </row>
    <row r="107" spans="3:11" hidden="1">
      <c r="C107" s="1287"/>
      <c r="D107" s="1287"/>
      <c r="E107" s="1287"/>
      <c r="F107" s="1287"/>
      <c r="G107" s="1287"/>
      <c r="H107" s="1287"/>
      <c r="I107" s="1287"/>
      <c r="J107" s="1287"/>
      <c r="K107" s="1287"/>
    </row>
  </sheetData>
  <sheetProtection algorithmName="SHA-512" hashValue="Sqe+9oMRlw+b0y143XNNQ08r3kUXAuqOldUr0HFbljnpeOg8wQvUDJcZQDOcNj4Tt3QpBhT59eezKGt4vU32zw==" saltValue="KjvKkmQ+f+K+VPKn8z4wmg==" spinCount="100000" sheet="1" objects="1" scenarios="1" selectLockedCells="1"/>
  <mergeCells count="2">
    <mergeCell ref="B87:L87"/>
    <mergeCell ref="B89:L89"/>
  </mergeCells>
  <phoneticPr fontId="0" type="noConversion"/>
  <printOptions horizontalCentered="1" gridLinesSet="0"/>
  <pageMargins left="0.25" right="0.25" top="0.61" bottom="1.1299999999999999" header="0.47" footer="0.93"/>
  <pageSetup paperSize="9" scale="60" orientation="portrait"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6"/>
  <sheetViews>
    <sheetView showGridLines="0" showRowColHeaders="0" workbookViewId="0">
      <selection activeCell="D34" sqref="D34:E34"/>
    </sheetView>
  </sheetViews>
  <sheetFormatPr defaultColWidth="0" defaultRowHeight="12.75" zeroHeight="1"/>
  <cols>
    <col min="1" max="9" width="9.140625" style="919" customWidth="1"/>
    <col min="10" max="16384" width="0" style="919" hidden="1"/>
  </cols>
  <sheetData>
    <row r="1" spans="1:9">
      <c r="A1" s="918"/>
      <c r="B1" s="918"/>
      <c r="C1" s="918"/>
      <c r="D1" s="918"/>
      <c r="E1" s="918"/>
      <c r="F1" s="918"/>
      <c r="G1" s="918"/>
      <c r="H1" s="918"/>
      <c r="I1" s="918"/>
    </row>
    <row r="2" spans="1:9">
      <c r="A2" s="918"/>
      <c r="B2" s="918"/>
      <c r="C2" s="918"/>
      <c r="D2" s="918"/>
      <c r="E2" s="918"/>
      <c r="F2" s="918"/>
      <c r="G2" s="918"/>
      <c r="H2" s="918"/>
      <c r="I2" s="918"/>
    </row>
    <row r="3" spans="1:9">
      <c r="A3" s="918"/>
      <c r="B3" s="918"/>
      <c r="C3" s="918"/>
      <c r="D3" s="918"/>
      <c r="E3" s="918"/>
      <c r="F3" s="918"/>
      <c r="G3" s="918"/>
      <c r="H3" s="918"/>
      <c r="I3" s="918"/>
    </row>
    <row r="4" spans="1:9">
      <c r="A4" s="918"/>
      <c r="B4" s="918"/>
      <c r="C4" s="918"/>
      <c r="D4" s="918"/>
      <c r="E4" s="918"/>
      <c r="F4" s="918"/>
      <c r="G4" s="918"/>
      <c r="H4" s="918"/>
      <c r="I4" s="918"/>
    </row>
    <row r="5" spans="1:9">
      <c r="A5" s="918"/>
      <c r="B5" s="918"/>
      <c r="C5" s="918"/>
      <c r="D5" s="918"/>
      <c r="E5" s="918"/>
      <c r="F5" s="918"/>
      <c r="G5" s="918"/>
      <c r="H5" s="918"/>
      <c r="I5" s="918"/>
    </row>
    <row r="6" spans="1:9">
      <c r="A6" s="918"/>
      <c r="B6" s="918"/>
      <c r="C6" s="918"/>
      <c r="D6" s="918"/>
      <c r="E6" s="918"/>
      <c r="F6" s="918"/>
      <c r="G6" s="918"/>
      <c r="H6" s="918"/>
      <c r="I6" s="918"/>
    </row>
    <row r="7" spans="1:9">
      <c r="A7" s="918"/>
      <c r="B7" s="918"/>
      <c r="C7" s="920"/>
      <c r="D7" s="918"/>
      <c r="E7" s="918"/>
      <c r="F7" s="918"/>
      <c r="G7" s="918"/>
      <c r="H7" s="918"/>
      <c r="I7" s="918"/>
    </row>
    <row r="8" spans="1:9">
      <c r="A8" s="918"/>
      <c r="B8" s="918"/>
      <c r="C8" s="920"/>
      <c r="D8" s="918"/>
      <c r="E8" s="918"/>
      <c r="F8" s="918"/>
      <c r="G8" s="918"/>
      <c r="H8" s="918"/>
      <c r="I8" s="918"/>
    </row>
    <row r="9" spans="1:9">
      <c r="A9" s="918"/>
      <c r="B9" s="918"/>
      <c r="C9" s="920"/>
      <c r="D9" s="918"/>
      <c r="E9" s="918"/>
      <c r="F9" s="918"/>
      <c r="G9" s="918"/>
      <c r="H9" s="918"/>
      <c r="I9" s="918"/>
    </row>
    <row r="10" spans="1:9">
      <c r="A10" s="918"/>
      <c r="B10" s="918"/>
      <c r="C10" s="920"/>
      <c r="D10" s="918"/>
      <c r="E10" s="918"/>
      <c r="F10" s="918"/>
      <c r="G10" s="918"/>
      <c r="H10" s="918"/>
      <c r="I10" s="918"/>
    </row>
    <row r="11" spans="1:9">
      <c r="A11" s="918"/>
      <c r="B11" s="918"/>
      <c r="C11" s="920"/>
      <c r="D11" s="918"/>
      <c r="E11" s="918"/>
      <c r="F11" s="918"/>
      <c r="G11" s="918"/>
      <c r="H11" s="918"/>
      <c r="I11" s="918"/>
    </row>
    <row r="12" spans="1:9">
      <c r="A12" s="918"/>
      <c r="B12" s="918"/>
      <c r="C12" s="920"/>
      <c r="D12" s="918"/>
      <c r="E12" s="918"/>
      <c r="F12" s="918"/>
      <c r="G12" s="918"/>
      <c r="H12" s="918"/>
      <c r="I12" s="918"/>
    </row>
    <row r="13" spans="1:9">
      <c r="A13" s="918"/>
      <c r="B13" s="918"/>
      <c r="C13" s="920"/>
      <c r="D13" s="918"/>
      <c r="E13" s="918"/>
      <c r="F13" s="918"/>
      <c r="G13" s="918"/>
      <c r="H13" s="918"/>
      <c r="I13" s="918"/>
    </row>
    <row r="14" spans="1:9">
      <c r="A14" s="918"/>
      <c r="B14" s="918"/>
      <c r="C14" s="920"/>
      <c r="D14" s="918"/>
      <c r="E14" s="918"/>
      <c r="F14" s="918"/>
      <c r="G14" s="918"/>
      <c r="H14" s="918"/>
      <c r="I14" s="918"/>
    </row>
    <row r="15" spans="1:9">
      <c r="A15" s="918"/>
      <c r="B15" s="918"/>
      <c r="C15" s="920"/>
      <c r="D15" s="918"/>
      <c r="E15" s="918"/>
      <c r="F15" s="918"/>
      <c r="G15" s="918"/>
      <c r="H15" s="918"/>
      <c r="I15" s="918"/>
    </row>
    <row r="16" spans="1:9">
      <c r="A16" s="918"/>
      <c r="B16" s="918"/>
      <c r="C16" s="920"/>
      <c r="D16" s="918"/>
      <c r="E16" s="918"/>
      <c r="F16" s="918"/>
      <c r="G16" s="918"/>
      <c r="H16" s="918"/>
      <c r="I16" s="918"/>
    </row>
    <row r="17" spans="1:12">
      <c r="A17" s="918"/>
      <c r="B17" s="918"/>
      <c r="C17" s="920"/>
      <c r="D17" s="918"/>
      <c r="E17" s="918"/>
      <c r="F17" s="918"/>
      <c r="G17" s="918"/>
      <c r="H17" s="918"/>
      <c r="I17" s="918"/>
    </row>
    <row r="18" spans="1:12">
      <c r="A18" s="918"/>
      <c r="B18" s="918"/>
      <c r="C18" s="918"/>
      <c r="D18" s="918"/>
      <c r="E18" s="918"/>
      <c r="F18" s="918"/>
      <c r="G18" s="918"/>
      <c r="H18" s="918"/>
      <c r="I18" s="918"/>
    </row>
    <row r="19" spans="1:12">
      <c r="A19" s="918"/>
      <c r="B19" s="918"/>
      <c r="C19" s="918"/>
      <c r="D19" s="918"/>
      <c r="E19" s="918"/>
      <c r="F19" s="918"/>
      <c r="G19" s="918"/>
      <c r="H19" s="918"/>
      <c r="I19" s="918"/>
    </row>
    <row r="20" spans="1:12">
      <c r="A20" s="918"/>
      <c r="B20" s="918"/>
      <c r="C20" s="918"/>
      <c r="D20" s="918"/>
      <c r="E20" s="918"/>
      <c r="F20" s="918"/>
      <c r="G20" s="918"/>
      <c r="H20" s="918"/>
      <c r="I20" s="918"/>
    </row>
    <row r="21" spans="1:12">
      <c r="A21" s="918"/>
      <c r="B21" s="918"/>
      <c r="C21" s="918"/>
      <c r="D21" s="918"/>
      <c r="E21" s="918"/>
      <c r="F21" s="918"/>
      <c r="G21" s="918"/>
      <c r="H21" s="918"/>
      <c r="I21" s="918"/>
    </row>
    <row r="22" spans="1:12">
      <c r="A22" s="918"/>
      <c r="B22" s="918"/>
      <c r="C22" s="918"/>
      <c r="D22" s="918"/>
      <c r="E22" s="918"/>
      <c r="F22" s="918"/>
      <c r="G22" s="918"/>
      <c r="H22" s="918"/>
      <c r="I22" s="918"/>
    </row>
    <row r="23" spans="1:12" ht="27">
      <c r="A23" s="918"/>
      <c r="B23" s="921" t="s">
        <v>2110</v>
      </c>
      <c r="C23" s="918"/>
      <c r="D23" s="918"/>
      <c r="E23" s="918"/>
      <c r="F23" s="918"/>
      <c r="G23" s="918"/>
      <c r="H23" s="918"/>
      <c r="I23" s="918"/>
    </row>
    <row r="24" spans="1:12" ht="30" customHeight="1">
      <c r="A24" s="918"/>
      <c r="B24" s="1643" t="s">
        <v>3924</v>
      </c>
      <c r="C24" s="1643"/>
      <c r="D24" s="1643"/>
      <c r="E24" s="1643"/>
      <c r="F24" s="1643"/>
      <c r="G24" s="1643"/>
      <c r="H24" s="1643"/>
      <c r="I24" s="918"/>
    </row>
    <row r="25" spans="1:12" ht="29.25" customHeight="1">
      <c r="A25" s="918"/>
      <c r="B25" s="1643"/>
      <c r="C25" s="1643"/>
      <c r="D25" s="1643"/>
      <c r="E25" s="1643"/>
      <c r="F25" s="1643"/>
      <c r="G25" s="1643"/>
      <c r="H25" s="1643"/>
      <c r="I25" s="918"/>
    </row>
    <row r="26" spans="1:12" ht="12.75" customHeight="1">
      <c r="A26" s="918"/>
      <c r="B26" s="1652" t="s">
        <v>5689</v>
      </c>
      <c r="C26" s="1652"/>
      <c r="D26" s="1652"/>
      <c r="E26" s="1652"/>
      <c r="F26" s="1652"/>
      <c r="G26" s="1652"/>
      <c r="H26" s="1652"/>
      <c r="I26" s="918"/>
      <c r="L26" s="922"/>
    </row>
    <row r="27" spans="1:12">
      <c r="A27" s="918"/>
      <c r="B27" s="1652"/>
      <c r="C27" s="1652"/>
      <c r="D27" s="1652"/>
      <c r="E27" s="1652"/>
      <c r="F27" s="1652"/>
      <c r="G27" s="1652"/>
      <c r="H27" s="1652"/>
      <c r="I27" s="918"/>
    </row>
    <row r="28" spans="1:12">
      <c r="A28" s="918"/>
      <c r="B28" s="1652"/>
      <c r="C28" s="1652"/>
      <c r="D28" s="1652"/>
      <c r="E28" s="1652"/>
      <c r="F28" s="1652"/>
      <c r="G28" s="1652"/>
      <c r="H28" s="1652"/>
      <c r="I28" s="918"/>
    </row>
    <row r="29" spans="1:12">
      <c r="A29" s="918"/>
      <c r="B29" s="1652"/>
      <c r="C29" s="1652"/>
      <c r="D29" s="1652"/>
      <c r="E29" s="1652"/>
      <c r="F29" s="1652"/>
      <c r="G29" s="1652"/>
      <c r="H29" s="1652"/>
      <c r="I29" s="918"/>
    </row>
    <row r="30" spans="1:12">
      <c r="A30" s="918"/>
      <c r="B30" s="1652"/>
      <c r="C30" s="1652"/>
      <c r="D30" s="1652"/>
      <c r="E30" s="1652"/>
      <c r="F30" s="1652"/>
      <c r="G30" s="1652"/>
      <c r="H30" s="1652"/>
      <c r="I30" s="918"/>
    </row>
    <row r="31" spans="1:12">
      <c r="A31" s="918"/>
      <c r="B31" s="918"/>
      <c r="C31" s="918"/>
      <c r="D31" s="918"/>
      <c r="E31" s="918"/>
      <c r="F31" s="918"/>
      <c r="G31" s="918"/>
      <c r="H31" s="918"/>
      <c r="I31" s="918"/>
    </row>
    <row r="32" spans="1:12">
      <c r="A32" s="918"/>
      <c r="B32" s="918"/>
      <c r="C32" s="918"/>
      <c r="D32" s="918"/>
      <c r="E32" s="918"/>
      <c r="F32" s="918"/>
      <c r="G32" s="918"/>
      <c r="H32" s="918"/>
      <c r="I32" s="918"/>
    </row>
    <row r="33" spans="1:12" ht="13.5" thickBot="1">
      <c r="A33" s="918"/>
      <c r="B33" s="918"/>
      <c r="C33" s="918"/>
      <c r="D33" s="918"/>
      <c r="E33" s="918"/>
      <c r="F33" s="918"/>
      <c r="G33" s="918"/>
      <c r="H33" s="918"/>
      <c r="I33" s="918"/>
    </row>
    <row r="34" spans="1:12" ht="13.5" thickBot="1">
      <c r="A34" s="918"/>
      <c r="B34" s="923" t="s">
        <v>5656</v>
      </c>
      <c r="C34" s="918"/>
      <c r="D34" s="1644"/>
      <c r="E34" s="1645"/>
      <c r="F34" s="918"/>
      <c r="G34" s="918"/>
      <c r="H34" s="918"/>
      <c r="I34" s="918"/>
    </row>
    <row r="35" spans="1:12">
      <c r="A35" s="918"/>
      <c r="B35" s="918"/>
      <c r="C35" s="918"/>
      <c r="D35" s="918"/>
      <c r="E35" s="918"/>
      <c r="F35" s="918"/>
      <c r="G35" s="918"/>
      <c r="H35" s="918"/>
      <c r="I35" s="918"/>
    </row>
    <row r="36" spans="1:12">
      <c r="A36" s="918"/>
      <c r="B36" s="918"/>
      <c r="C36" s="918"/>
      <c r="D36" s="918"/>
      <c r="E36" s="918"/>
      <c r="F36" s="918"/>
      <c r="G36" s="918"/>
      <c r="H36" s="918"/>
      <c r="I36" s="918"/>
    </row>
    <row r="37" spans="1:12">
      <c r="A37" s="918"/>
      <c r="B37" s="918"/>
      <c r="C37" s="918"/>
      <c r="D37" s="918"/>
      <c r="E37" s="918"/>
      <c r="F37" s="918"/>
      <c r="G37" s="918"/>
      <c r="H37" s="918"/>
      <c r="I37" s="918"/>
    </row>
    <row r="38" spans="1:12">
      <c r="A38" s="918"/>
      <c r="B38" s="918"/>
      <c r="C38" s="918"/>
      <c r="D38" s="918"/>
      <c r="E38" s="918"/>
      <c r="F38" s="918"/>
      <c r="G38" s="918"/>
      <c r="H38" s="918"/>
      <c r="I38" s="918"/>
    </row>
    <row r="39" spans="1:12">
      <c r="A39" s="918"/>
      <c r="B39" s="918"/>
      <c r="C39" s="918"/>
      <c r="D39" s="918"/>
      <c r="E39" s="918"/>
      <c r="F39" s="918"/>
      <c r="G39" s="918"/>
      <c r="H39" s="918"/>
      <c r="I39" s="918"/>
    </row>
    <row r="40" spans="1:12">
      <c r="A40" s="918"/>
      <c r="B40" s="918"/>
      <c r="C40" s="918"/>
      <c r="D40" s="918"/>
      <c r="E40" s="918"/>
      <c r="F40" s="918"/>
      <c r="G40" s="918"/>
      <c r="H40" s="918"/>
      <c r="I40" s="918"/>
    </row>
    <row r="41" spans="1:12">
      <c r="A41" s="918"/>
      <c r="B41" s="918"/>
      <c r="C41" s="918"/>
      <c r="D41" s="918"/>
      <c r="E41" s="918"/>
      <c r="F41" s="918"/>
      <c r="G41" s="918"/>
      <c r="H41" s="918"/>
      <c r="I41" s="918"/>
    </row>
    <row r="42" spans="1:12">
      <c r="A42" s="918"/>
      <c r="B42" s="918"/>
      <c r="C42" s="918"/>
      <c r="D42" s="918"/>
      <c r="E42" s="918"/>
      <c r="F42" s="918"/>
      <c r="G42" s="918"/>
      <c r="H42" s="918"/>
      <c r="I42" s="918"/>
      <c r="L42" s="924"/>
    </row>
    <row r="43" spans="1:12">
      <c r="A43" s="918"/>
      <c r="B43" s="918"/>
      <c r="C43" s="918"/>
      <c r="D43" s="918"/>
      <c r="E43" s="918"/>
      <c r="F43" s="918"/>
      <c r="G43" s="918"/>
      <c r="H43" s="918"/>
      <c r="I43" s="918"/>
    </row>
    <row r="44" spans="1:12">
      <c r="A44" s="918"/>
      <c r="B44" s="918"/>
      <c r="C44" s="918"/>
      <c r="D44" s="918"/>
      <c r="E44" s="918"/>
      <c r="F44" s="918"/>
      <c r="G44" s="918"/>
      <c r="H44" s="918"/>
      <c r="I44" s="918"/>
    </row>
    <row r="45" spans="1:12">
      <c r="A45" s="918"/>
      <c r="B45" s="918"/>
      <c r="C45" s="918"/>
      <c r="D45" s="918"/>
      <c r="E45" s="918"/>
      <c r="F45" s="918"/>
      <c r="G45" s="918"/>
      <c r="H45" s="918"/>
      <c r="I45" s="918"/>
    </row>
    <row r="46" spans="1:12">
      <c r="A46" s="918"/>
      <c r="B46" s="918"/>
      <c r="C46" s="918"/>
      <c r="D46" s="918"/>
      <c r="E46" s="918"/>
      <c r="F46" s="918"/>
      <c r="G46" s="918"/>
      <c r="H46" s="918"/>
      <c r="I46" s="918"/>
    </row>
    <row r="47" spans="1:12">
      <c r="A47" s="918"/>
      <c r="B47" s="918"/>
      <c r="C47" s="918"/>
      <c r="D47" s="918"/>
      <c r="E47" s="918"/>
      <c r="F47" s="918"/>
      <c r="G47" s="918"/>
      <c r="H47" s="918"/>
      <c r="I47" s="918"/>
    </row>
    <row r="48" spans="1:12">
      <c r="A48" s="918"/>
      <c r="B48" s="918"/>
      <c r="C48" s="918"/>
      <c r="D48" s="918"/>
      <c r="E48" s="918"/>
      <c r="F48" s="918"/>
      <c r="G48" s="918"/>
      <c r="H48" s="918"/>
      <c r="I48" s="918"/>
    </row>
    <row r="49" spans="1:10">
      <c r="A49" s="1646" t="s">
        <v>5690</v>
      </c>
      <c r="B49" s="1647"/>
      <c r="C49" s="1647"/>
      <c r="D49" s="1647"/>
      <c r="E49" s="1647"/>
      <c r="F49" s="1647"/>
      <c r="G49" s="1647"/>
      <c r="H49" s="1647"/>
      <c r="I49" s="1647"/>
      <c r="J49" s="924"/>
    </row>
    <row r="50" spans="1:10">
      <c r="A50" s="1648"/>
      <c r="B50" s="1649"/>
      <c r="C50" s="1649"/>
      <c r="D50" s="1649"/>
      <c r="E50" s="1649"/>
      <c r="F50" s="1649"/>
      <c r="G50" s="1649"/>
      <c r="H50" s="1649"/>
      <c r="I50" s="1649"/>
      <c r="J50" s="924"/>
    </row>
    <row r="51" spans="1:10">
      <c r="A51" s="1648"/>
      <c r="B51" s="1649"/>
      <c r="C51" s="1649"/>
      <c r="D51" s="1649"/>
      <c r="E51" s="1649"/>
      <c r="F51" s="1649"/>
      <c r="G51" s="1649"/>
      <c r="H51" s="1649"/>
      <c r="I51" s="1649"/>
      <c r="J51" s="924"/>
    </row>
    <row r="52" spans="1:10">
      <c r="A52" s="1648"/>
      <c r="B52" s="1649"/>
      <c r="C52" s="1649"/>
      <c r="D52" s="1649"/>
      <c r="E52" s="1649"/>
      <c r="F52" s="1649"/>
      <c r="G52" s="1649"/>
      <c r="H52" s="1649"/>
      <c r="I52" s="1649"/>
      <c r="J52" s="924"/>
    </row>
    <row r="53" spans="1:10">
      <c r="A53" s="1648"/>
      <c r="B53" s="1649"/>
      <c r="C53" s="1649"/>
      <c r="D53" s="1649"/>
      <c r="E53" s="1649"/>
      <c r="F53" s="1649"/>
      <c r="G53" s="1649"/>
      <c r="H53" s="1649"/>
      <c r="I53" s="1649"/>
      <c r="J53" s="924"/>
    </row>
    <row r="54" spans="1:10">
      <c r="A54" s="1650"/>
      <c r="B54" s="1651"/>
      <c r="C54" s="1651"/>
      <c r="D54" s="1651"/>
      <c r="E54" s="1651"/>
      <c r="F54" s="1651"/>
      <c r="G54" s="1651"/>
      <c r="H54" s="1651"/>
      <c r="I54" s="1651"/>
      <c r="J54" s="924"/>
    </row>
    <row r="55" spans="1:10">
      <c r="A55" s="918"/>
      <c r="B55" s="918"/>
      <c r="C55" s="918"/>
      <c r="D55" s="918"/>
      <c r="E55" s="918"/>
      <c r="F55" s="918"/>
      <c r="G55" s="918"/>
      <c r="H55" s="918"/>
      <c r="I55" s="918"/>
    </row>
    <row r="56" spans="1:10">
      <c r="A56" s="918"/>
      <c r="B56" s="918"/>
      <c r="C56" s="918"/>
      <c r="D56" s="918"/>
      <c r="E56" s="918"/>
      <c r="F56" s="918"/>
      <c r="G56" s="918"/>
      <c r="H56" s="918"/>
      <c r="I56" s="918"/>
    </row>
  </sheetData>
  <sheetProtection algorithmName="SHA-512" hashValue="Oo09+rJbEfoMPj2iQa/YSRigf+Hev5jHad4VHPV+UE6+Jm4N2Zu49emQAtN9U24Z+4afBTaTEYklV1kkA320Sg==" saltValue="JufUcso/Vmp7u4x+kTbeTw==" spinCount="100000" sheet="1" objects="1" scenarios="1" selectLockedCells="1"/>
  <mergeCells count="4">
    <mergeCell ref="B24:H25"/>
    <mergeCell ref="D34:E34"/>
    <mergeCell ref="A49:I54"/>
    <mergeCell ref="B26:H30"/>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syncVertical="1" syncRef="A1" transitionEvaluation="1" codeName="Sheet17">
    <pageSetUpPr fitToPage="1"/>
  </sheetPr>
  <dimension ref="B1:Y77"/>
  <sheetViews>
    <sheetView showGridLines="0" showRowColHeaders="0" zoomScaleNormal="100" zoomScaleSheetLayoutView="100" workbookViewId="0">
      <selection activeCell="T51" sqref="T51:V51"/>
    </sheetView>
  </sheetViews>
  <sheetFormatPr defaultColWidth="0" defaultRowHeight="12.75" zeroHeight="1"/>
  <cols>
    <col min="1" max="1" width="2.28515625" style="1399" customWidth="1"/>
    <col min="2" max="2" width="3.5703125" style="1399" customWidth="1"/>
    <col min="3" max="9" width="5.140625" style="1399" customWidth="1"/>
    <col min="10" max="21" width="5.85546875" style="1399" customWidth="1"/>
    <col min="22" max="22" width="5.140625" style="1399" customWidth="1"/>
    <col min="23" max="23" width="4.140625" style="1399" customWidth="1"/>
    <col min="24" max="24" width="3.28515625" style="1399" customWidth="1"/>
    <col min="25" max="16384" width="0" style="1399" hidden="1"/>
  </cols>
  <sheetData>
    <row r="1" spans="2:23"/>
    <row r="2" spans="2:23">
      <c r="B2" s="1400"/>
      <c r="C2" s="1401"/>
      <c r="D2" s="1401"/>
      <c r="E2" s="1401"/>
      <c r="F2" s="1401"/>
      <c r="G2" s="1401"/>
      <c r="H2" s="1401"/>
      <c r="I2" s="1401"/>
      <c r="J2" s="1401"/>
      <c r="K2" s="1401"/>
      <c r="L2" s="1401"/>
      <c r="M2" s="1401"/>
      <c r="N2" s="1401"/>
      <c r="O2" s="1401"/>
      <c r="P2" s="1401"/>
      <c r="Q2" s="1401"/>
      <c r="R2" s="1401"/>
      <c r="S2" s="1401"/>
      <c r="T2" s="1401"/>
      <c r="U2" s="1401"/>
      <c r="V2" s="1401"/>
      <c r="W2" s="1402"/>
    </row>
    <row r="3" spans="2:23" ht="24" customHeight="1">
      <c r="B3" s="1403"/>
      <c r="C3" s="1862" t="s">
        <v>1401</v>
      </c>
      <c r="D3" s="1863"/>
      <c r="E3" s="1863"/>
      <c r="F3" s="1863"/>
      <c r="G3" s="1863"/>
      <c r="H3" s="1863"/>
      <c r="I3" s="1863"/>
      <c r="J3" s="1863"/>
      <c r="K3" s="1863"/>
      <c r="L3" s="1863"/>
      <c r="M3" s="1863"/>
      <c r="N3" s="1863"/>
      <c r="O3" s="1863"/>
      <c r="P3" s="1863"/>
      <c r="Q3" s="1863"/>
      <c r="R3" s="1863"/>
      <c r="S3" s="1863"/>
      <c r="T3" s="1863"/>
      <c r="U3" s="1863"/>
      <c r="V3" s="1864"/>
      <c r="W3" s="1404"/>
    </row>
    <row r="4" spans="2:23">
      <c r="B4" s="1403"/>
      <c r="W4" s="1405"/>
    </row>
    <row r="5" spans="2:23">
      <c r="B5" s="1403"/>
      <c r="W5" s="1405"/>
    </row>
    <row r="6" spans="2:23">
      <c r="B6" s="1403"/>
      <c r="C6" s="1406" t="s">
        <v>3188</v>
      </c>
      <c r="D6" s="1407"/>
      <c r="E6" s="1407"/>
      <c r="F6" s="1407"/>
      <c r="G6" s="1407"/>
      <c r="H6" s="1408"/>
      <c r="I6" s="1409"/>
      <c r="J6" s="1410">
        <f>K6-1</f>
        <v>-2</v>
      </c>
      <c r="K6" s="1410">
        <f>L6-1</f>
        <v>-1</v>
      </c>
      <c r="L6" s="1410" t="str">
        <f>IF('F1'!AP39="","0",YEAR('F1'!AP39))</f>
        <v>0</v>
      </c>
      <c r="M6" s="1410">
        <f>IF('F1'!AP39="","0",YEAR('F1'!AP39))+1</f>
        <v>1</v>
      </c>
      <c r="N6" s="1411">
        <f>M6+1</f>
        <v>2</v>
      </c>
      <c r="O6" s="1411">
        <f t="shared" ref="O6:T6" si="0">N6+1</f>
        <v>3</v>
      </c>
      <c r="P6" s="1411">
        <f>O6+1</f>
        <v>4</v>
      </c>
      <c r="Q6" s="1411">
        <f t="shared" si="0"/>
        <v>5</v>
      </c>
      <c r="R6" s="1411">
        <f t="shared" si="0"/>
        <v>6</v>
      </c>
      <c r="S6" s="1411">
        <f t="shared" si="0"/>
        <v>7</v>
      </c>
      <c r="T6" s="1411">
        <f t="shared" si="0"/>
        <v>8</v>
      </c>
      <c r="U6" s="1411">
        <f>T6+1</f>
        <v>9</v>
      </c>
      <c r="V6" s="1411">
        <f>U6+1</f>
        <v>10</v>
      </c>
      <c r="W6" s="1405"/>
    </row>
    <row r="7" spans="2:23">
      <c r="B7" s="1403"/>
      <c r="C7" s="1412" t="s">
        <v>3185</v>
      </c>
      <c r="D7" s="1413"/>
      <c r="E7" s="1413"/>
      <c r="F7" s="1413"/>
      <c r="G7" s="1413"/>
      <c r="H7" s="1413"/>
      <c r="I7" s="1414"/>
      <c r="J7" s="897"/>
      <c r="K7" s="898"/>
      <c r="L7" s="898"/>
      <c r="M7" s="898"/>
      <c r="N7" s="898"/>
      <c r="O7" s="898"/>
      <c r="P7" s="898"/>
      <c r="Q7" s="898"/>
      <c r="R7" s="898"/>
      <c r="S7" s="898"/>
      <c r="T7" s="898"/>
      <c r="U7" s="898"/>
      <c r="V7" s="899"/>
      <c r="W7" s="1405"/>
    </row>
    <row r="8" spans="2:23">
      <c r="B8" s="1403"/>
      <c r="C8" s="1412" t="s">
        <v>3183</v>
      </c>
      <c r="D8" s="1413"/>
      <c r="E8" s="1413"/>
      <c r="F8" s="1413"/>
      <c r="G8" s="1413"/>
      <c r="H8" s="1413"/>
      <c r="I8" s="1414"/>
      <c r="J8" s="900"/>
      <c r="K8" s="901"/>
      <c r="L8" s="901"/>
      <c r="M8" s="901"/>
      <c r="N8" s="901"/>
      <c r="O8" s="901"/>
      <c r="P8" s="901"/>
      <c r="Q8" s="901"/>
      <c r="R8" s="901"/>
      <c r="S8" s="901"/>
      <c r="T8" s="901"/>
      <c r="U8" s="901"/>
      <c r="V8" s="902"/>
      <c r="W8" s="1405"/>
    </row>
    <row r="9" spans="2:23">
      <c r="B9" s="1403"/>
      <c r="C9" s="1415" t="s">
        <v>3184</v>
      </c>
      <c r="D9" s="1416"/>
      <c r="E9" s="1413"/>
      <c r="F9" s="1413"/>
      <c r="G9" s="1413"/>
      <c r="H9" s="1413"/>
      <c r="I9" s="1414"/>
      <c r="J9" s="903"/>
      <c r="K9" s="904"/>
      <c r="L9" s="904"/>
      <c r="M9" s="904"/>
      <c r="N9" s="904"/>
      <c r="O9" s="904"/>
      <c r="P9" s="904"/>
      <c r="Q9" s="904"/>
      <c r="R9" s="904"/>
      <c r="S9" s="904"/>
      <c r="T9" s="904"/>
      <c r="U9" s="904"/>
      <c r="V9" s="905"/>
      <c r="W9" s="1405"/>
    </row>
    <row r="10" spans="2:23">
      <c r="B10" s="1403"/>
      <c r="C10" s="1417" t="s">
        <v>632</v>
      </c>
      <c r="D10" s="1418"/>
      <c r="E10" s="1418"/>
      <c r="F10" s="1418"/>
      <c r="G10" s="1418"/>
      <c r="H10" s="1418"/>
      <c r="I10" s="1419"/>
      <c r="J10" s="1420">
        <f>SUM(J7:J9)</f>
        <v>0</v>
      </c>
      <c r="K10" s="1420">
        <f>SUM(K7:K9)</f>
        <v>0</v>
      </c>
      <c r="L10" s="1420">
        <f>SUM(L7:L9)</f>
        <v>0</v>
      </c>
      <c r="M10" s="1420">
        <f t="shared" ref="M10:V10" si="1">SUM(M7:M9)</f>
        <v>0</v>
      </c>
      <c r="N10" s="1420">
        <f t="shared" si="1"/>
        <v>0</v>
      </c>
      <c r="O10" s="1420">
        <f t="shared" si="1"/>
        <v>0</v>
      </c>
      <c r="P10" s="1420">
        <f t="shared" si="1"/>
        <v>0</v>
      </c>
      <c r="Q10" s="1420">
        <f t="shared" si="1"/>
        <v>0</v>
      </c>
      <c r="R10" s="1420">
        <f t="shared" si="1"/>
        <v>0</v>
      </c>
      <c r="S10" s="1420">
        <f t="shared" si="1"/>
        <v>0</v>
      </c>
      <c r="T10" s="1420">
        <f t="shared" si="1"/>
        <v>0</v>
      </c>
      <c r="U10" s="1420">
        <f t="shared" si="1"/>
        <v>0</v>
      </c>
      <c r="V10" s="1420">
        <f t="shared" si="1"/>
        <v>0</v>
      </c>
      <c r="W10" s="1405"/>
    </row>
    <row r="11" spans="2:23">
      <c r="B11" s="1403"/>
      <c r="C11" s="1421" t="s">
        <v>3186</v>
      </c>
      <c r="D11" s="1421"/>
      <c r="E11" s="1421"/>
      <c r="F11" s="1421"/>
      <c r="G11" s="1421"/>
      <c r="H11" s="1421"/>
      <c r="I11" s="1421"/>
      <c r="J11" s="1421"/>
      <c r="K11" s="1421"/>
      <c r="L11" s="1421"/>
      <c r="M11" s="1421"/>
      <c r="N11" s="1421"/>
      <c r="O11" s="1421"/>
      <c r="P11" s="1421"/>
      <c r="Q11" s="1421"/>
      <c r="R11" s="1421"/>
      <c r="W11" s="1405"/>
    </row>
    <row r="12" spans="2:23">
      <c r="B12" s="1403"/>
      <c r="C12" s="1421" t="s">
        <v>3187</v>
      </c>
      <c r="D12" s="1421"/>
      <c r="E12" s="1421"/>
      <c r="F12" s="1421"/>
      <c r="G12" s="1421"/>
      <c r="H12" s="1421"/>
      <c r="I12" s="1421"/>
      <c r="J12" s="1421"/>
      <c r="K12" s="1421"/>
      <c r="L12" s="1421"/>
      <c r="M12" s="1421"/>
      <c r="N12" s="1421"/>
      <c r="O12" s="1421"/>
      <c r="P12" s="1421"/>
      <c r="W12" s="1405"/>
    </row>
    <row r="13" spans="2:23">
      <c r="B13" s="1403"/>
      <c r="C13" s="1421"/>
      <c r="D13" s="1421"/>
      <c r="E13" s="1421"/>
      <c r="F13" s="1421"/>
      <c r="G13" s="1421"/>
      <c r="H13" s="1421"/>
      <c r="I13" s="1421"/>
      <c r="J13" s="1421"/>
      <c r="K13" s="1421"/>
      <c r="L13" s="1421"/>
      <c r="M13" s="1421"/>
      <c r="N13" s="1421"/>
      <c r="O13" s="1421"/>
      <c r="P13" s="1421"/>
      <c r="Q13" s="1421"/>
      <c r="R13" s="1421"/>
      <c r="W13" s="1405"/>
    </row>
    <row r="14" spans="2:23">
      <c r="B14" s="1403"/>
      <c r="C14" s="1421"/>
      <c r="D14" s="1421"/>
      <c r="E14" s="1421"/>
      <c r="F14" s="1421"/>
      <c r="G14" s="1421"/>
      <c r="H14" s="1421"/>
      <c r="I14" s="1421"/>
      <c r="J14" s="1421"/>
      <c r="K14" s="1421"/>
      <c r="L14" s="1421"/>
      <c r="M14" s="1421"/>
      <c r="N14" s="1421"/>
      <c r="O14" s="1421"/>
      <c r="P14" s="1421"/>
      <c r="Q14" s="1421"/>
      <c r="R14" s="1421"/>
      <c r="W14" s="1405"/>
    </row>
    <row r="15" spans="2:23">
      <c r="B15" s="1403"/>
      <c r="C15" s="1421"/>
      <c r="D15" s="1421"/>
      <c r="E15" s="1421"/>
      <c r="F15" s="1421"/>
      <c r="G15" s="1421"/>
      <c r="H15" s="1421"/>
      <c r="I15" s="1421"/>
      <c r="J15" s="1421"/>
      <c r="K15" s="1421"/>
      <c r="L15" s="1421"/>
      <c r="M15" s="1421"/>
      <c r="N15" s="1421"/>
      <c r="O15" s="1421"/>
      <c r="P15" s="1421"/>
      <c r="Q15" s="1421"/>
      <c r="R15" s="1421"/>
      <c r="W15" s="1405"/>
    </row>
    <row r="16" spans="2:23">
      <c r="B16" s="1403"/>
      <c r="C16" s="1421"/>
      <c r="D16" s="1421"/>
      <c r="E16" s="1421"/>
      <c r="F16" s="1421"/>
      <c r="G16" s="1421"/>
      <c r="H16" s="1421"/>
      <c r="I16" s="1421"/>
      <c r="J16" s="1421"/>
      <c r="K16" s="1421"/>
      <c r="L16" s="1421"/>
      <c r="M16" s="1421"/>
      <c r="N16" s="1421"/>
      <c r="O16" s="1421"/>
      <c r="P16" s="1421"/>
      <c r="Q16" s="1421"/>
      <c r="R16" s="1421"/>
      <c r="W16" s="1405"/>
    </row>
    <row r="17" spans="2:23">
      <c r="B17" s="1403"/>
      <c r="C17" s="1421"/>
      <c r="D17" s="1421"/>
      <c r="E17" s="1421"/>
      <c r="F17" s="1421"/>
      <c r="G17" s="1421"/>
      <c r="H17" s="1421"/>
      <c r="I17" s="1421"/>
      <c r="J17" s="1421"/>
      <c r="K17" s="1421"/>
      <c r="L17" s="1421"/>
      <c r="M17" s="1421"/>
      <c r="N17" s="1421"/>
      <c r="O17" s="1421"/>
      <c r="P17" s="1421"/>
      <c r="Q17" s="1421"/>
      <c r="R17" s="1421"/>
      <c r="W17" s="1405"/>
    </row>
    <row r="18" spans="2:23">
      <c r="B18" s="1403"/>
      <c r="C18" s="1421"/>
      <c r="D18" s="1421"/>
      <c r="E18" s="1421"/>
      <c r="F18" s="1421"/>
      <c r="G18" s="1421"/>
      <c r="H18" s="1421"/>
      <c r="I18" s="1421"/>
      <c r="J18" s="1421"/>
      <c r="K18" s="1421"/>
      <c r="L18" s="1421"/>
      <c r="M18" s="1421"/>
      <c r="N18" s="1421"/>
      <c r="O18" s="1421"/>
      <c r="P18" s="1421"/>
      <c r="Q18" s="1421"/>
      <c r="R18" s="1421"/>
      <c r="W18" s="1405"/>
    </row>
    <row r="19" spans="2:23">
      <c r="B19" s="1403"/>
      <c r="W19" s="1405"/>
    </row>
    <row r="20" spans="2:23">
      <c r="B20" s="1403"/>
      <c r="W20" s="1405"/>
    </row>
    <row r="21" spans="2:23" ht="24" customHeight="1">
      <c r="B21" s="1403"/>
      <c r="C21" s="1862" t="s">
        <v>1695</v>
      </c>
      <c r="D21" s="1863"/>
      <c r="E21" s="1863"/>
      <c r="F21" s="1863"/>
      <c r="G21" s="1863"/>
      <c r="H21" s="1863"/>
      <c r="I21" s="1863"/>
      <c r="J21" s="1863"/>
      <c r="K21" s="1863"/>
      <c r="L21" s="1863"/>
      <c r="M21" s="1863"/>
      <c r="N21" s="1863"/>
      <c r="O21" s="1863"/>
      <c r="P21" s="1863"/>
      <c r="Q21" s="1863"/>
      <c r="R21" s="1863"/>
      <c r="S21" s="1863"/>
      <c r="T21" s="1863"/>
      <c r="U21" s="1863"/>
      <c r="V21" s="1864"/>
      <c r="W21" s="1405"/>
    </row>
    <row r="22" spans="2:23">
      <c r="B22" s="1403"/>
      <c r="C22" s="1422"/>
      <c r="D22" s="1422"/>
      <c r="E22" s="1422"/>
      <c r="F22" s="1422"/>
      <c r="G22" s="1422"/>
      <c r="H22" s="1422"/>
      <c r="I22" s="1422"/>
      <c r="J22" s="1422"/>
      <c r="K22" s="1422"/>
      <c r="L22" s="1422"/>
      <c r="M22" s="1422"/>
      <c r="N22" s="1422"/>
      <c r="O22" s="1422"/>
      <c r="P22" s="1422"/>
      <c r="Q22" s="1422"/>
      <c r="R22" s="1422"/>
      <c r="T22" s="956"/>
      <c r="U22" s="956"/>
      <c r="V22" s="956"/>
      <c r="W22" s="1405"/>
    </row>
    <row r="23" spans="2:23">
      <c r="B23" s="1403"/>
      <c r="C23" s="956"/>
      <c r="D23" s="956"/>
      <c r="E23" s="956"/>
      <c r="F23" s="956"/>
      <c r="G23" s="956"/>
      <c r="H23" s="956"/>
      <c r="I23" s="956"/>
      <c r="J23" s="956"/>
      <c r="K23" s="956"/>
      <c r="L23" s="956"/>
      <c r="M23" s="956"/>
      <c r="N23" s="956"/>
      <c r="O23" s="956"/>
      <c r="P23" s="956"/>
      <c r="Q23" s="956"/>
      <c r="R23" s="956"/>
      <c r="S23" s="956"/>
      <c r="T23" s="956"/>
      <c r="U23" s="956"/>
      <c r="V23" s="956"/>
      <c r="W23" s="1405"/>
    </row>
    <row r="24" spans="2:23">
      <c r="B24" s="1403"/>
      <c r="C24" s="1875" t="s">
        <v>2412</v>
      </c>
      <c r="D24" s="1875"/>
      <c r="E24" s="1875"/>
      <c r="F24" s="1875"/>
      <c r="G24" s="1875"/>
      <c r="H24" s="1875"/>
      <c r="I24" s="1866" t="s">
        <v>1766</v>
      </c>
      <c r="J24" s="1867"/>
      <c r="K24" s="1868"/>
      <c r="L24" s="1866" t="s">
        <v>1718</v>
      </c>
      <c r="M24" s="1867"/>
      <c r="N24" s="1868"/>
      <c r="O24" s="1851" t="s">
        <v>915</v>
      </c>
      <c r="P24" s="1852"/>
      <c r="Q24" s="1865" t="s">
        <v>2142</v>
      </c>
      <c r="R24" s="1865"/>
      <c r="S24" s="1865"/>
      <c r="T24" s="1865"/>
      <c r="U24" s="1423"/>
      <c r="V24" s="1424"/>
      <c r="W24" s="1405"/>
    </row>
    <row r="25" spans="2:23">
      <c r="B25" s="1403"/>
      <c r="C25" s="1875"/>
      <c r="D25" s="1875"/>
      <c r="E25" s="1875"/>
      <c r="F25" s="1875"/>
      <c r="G25" s="1875"/>
      <c r="H25" s="1875"/>
      <c r="I25" s="1869"/>
      <c r="J25" s="1870"/>
      <c r="K25" s="1871"/>
      <c r="L25" s="1869"/>
      <c r="M25" s="1870"/>
      <c r="N25" s="1871"/>
      <c r="O25" s="1853"/>
      <c r="P25" s="1854"/>
      <c r="Q25" s="1851" t="s">
        <v>1728</v>
      </c>
      <c r="R25" s="1852"/>
      <c r="S25" s="1851" t="s">
        <v>1729</v>
      </c>
      <c r="T25" s="1852"/>
      <c r="U25" s="1425" t="s">
        <v>2654</v>
      </c>
      <c r="V25" s="1426"/>
      <c r="W25" s="1405"/>
    </row>
    <row r="26" spans="2:23">
      <c r="B26" s="1403"/>
      <c r="C26" s="1875"/>
      <c r="D26" s="1875"/>
      <c r="E26" s="1875"/>
      <c r="F26" s="1875"/>
      <c r="G26" s="1875"/>
      <c r="H26" s="1875"/>
      <c r="I26" s="1872"/>
      <c r="J26" s="1873"/>
      <c r="K26" s="1874"/>
      <c r="L26" s="1872"/>
      <c r="M26" s="1873"/>
      <c r="N26" s="1874"/>
      <c r="O26" s="1855"/>
      <c r="P26" s="1856"/>
      <c r="Q26" s="1855"/>
      <c r="R26" s="1856"/>
      <c r="S26" s="1855"/>
      <c r="T26" s="1856"/>
      <c r="U26" s="1427"/>
      <c r="V26" s="1428"/>
      <c r="W26" s="1405"/>
    </row>
    <row r="27" spans="2:23">
      <c r="B27" s="1403"/>
      <c r="C27" s="1843"/>
      <c r="D27" s="1843"/>
      <c r="E27" s="1843"/>
      <c r="F27" s="1843"/>
      <c r="G27" s="1843"/>
      <c r="H27" s="1843"/>
      <c r="I27" s="1840"/>
      <c r="J27" s="1841"/>
      <c r="K27" s="1842"/>
      <c r="L27" s="1844">
        <f>IF(ISERROR(VLOOKUP(I27,Tabelas!$F$9:$G$184,2,FALSE))=TRUE,"",VLOOKUP(I27,Tabelas!$F$9:$G$184,2,FALSE))</f>
        <v>0</v>
      </c>
      <c r="M27" s="1845"/>
      <c r="N27" s="1846"/>
      <c r="O27" s="1849"/>
      <c r="P27" s="1850"/>
      <c r="Q27" s="1847"/>
      <c r="R27" s="1848"/>
      <c r="S27" s="1840"/>
      <c r="T27" s="1842"/>
      <c r="U27" s="1857"/>
      <c r="V27" s="1858"/>
      <c r="W27" s="1405"/>
    </row>
    <row r="28" spans="2:23">
      <c r="B28" s="1403"/>
      <c r="C28" s="1843"/>
      <c r="D28" s="1843"/>
      <c r="E28" s="1843"/>
      <c r="F28" s="1843"/>
      <c r="G28" s="1843"/>
      <c r="H28" s="1843"/>
      <c r="I28" s="1840"/>
      <c r="J28" s="1841"/>
      <c r="K28" s="1842"/>
      <c r="L28" s="1844">
        <f>IF(ISERROR(VLOOKUP(I28,Tabelas!$F$9:$G$184,2,FALSE))=TRUE,"",VLOOKUP(I28,Tabelas!$F$9:$G$184,2,FALSE))</f>
        <v>0</v>
      </c>
      <c r="M28" s="1845"/>
      <c r="N28" s="1846"/>
      <c r="O28" s="1849"/>
      <c r="P28" s="1850"/>
      <c r="Q28" s="1847"/>
      <c r="R28" s="1848"/>
      <c r="S28" s="1840"/>
      <c r="T28" s="1842"/>
      <c r="U28" s="1857"/>
      <c r="V28" s="1858"/>
      <c r="W28" s="1405"/>
    </row>
    <row r="29" spans="2:23">
      <c r="B29" s="1403"/>
      <c r="C29" s="1843"/>
      <c r="D29" s="1843"/>
      <c r="E29" s="1843"/>
      <c r="F29" s="1843"/>
      <c r="G29" s="1843"/>
      <c r="H29" s="1843"/>
      <c r="I29" s="1840"/>
      <c r="J29" s="1841"/>
      <c r="K29" s="1842"/>
      <c r="L29" s="1844">
        <f>IF(ISERROR(VLOOKUP(I29,Tabelas!$F$9:$G$184,2,FALSE))=TRUE,"",VLOOKUP(I29,Tabelas!$F$9:$G$184,2,FALSE))</f>
        <v>0</v>
      </c>
      <c r="M29" s="1845"/>
      <c r="N29" s="1846"/>
      <c r="O29" s="1849"/>
      <c r="P29" s="1850"/>
      <c r="Q29" s="1847"/>
      <c r="R29" s="1848"/>
      <c r="S29" s="1840"/>
      <c r="T29" s="1842"/>
      <c r="U29" s="1857"/>
      <c r="V29" s="1858"/>
      <c r="W29" s="1405"/>
    </row>
    <row r="30" spans="2:23">
      <c r="B30" s="1403"/>
      <c r="C30" s="1843"/>
      <c r="D30" s="1843"/>
      <c r="E30" s="1843"/>
      <c r="F30" s="1843"/>
      <c r="G30" s="1843"/>
      <c r="H30" s="1843"/>
      <c r="I30" s="1840"/>
      <c r="J30" s="1841"/>
      <c r="K30" s="1842"/>
      <c r="L30" s="1844">
        <f>IF(ISERROR(VLOOKUP(I30,Tabelas!$F$9:$G$184,2,FALSE))=TRUE,"",VLOOKUP(I30,Tabelas!$F$9:$G$184,2,FALSE))</f>
        <v>0</v>
      </c>
      <c r="M30" s="1845"/>
      <c r="N30" s="1846"/>
      <c r="O30" s="1849"/>
      <c r="P30" s="1850"/>
      <c r="Q30" s="1847"/>
      <c r="R30" s="1848"/>
      <c r="S30" s="1840"/>
      <c r="T30" s="1842"/>
      <c r="U30" s="1857"/>
      <c r="V30" s="1858"/>
      <c r="W30" s="1405"/>
    </row>
    <row r="31" spans="2:23">
      <c r="B31" s="1403"/>
      <c r="C31" s="1843"/>
      <c r="D31" s="1843"/>
      <c r="E31" s="1843"/>
      <c r="F31" s="1843"/>
      <c r="G31" s="1843"/>
      <c r="H31" s="1843"/>
      <c r="I31" s="1840"/>
      <c r="J31" s="1841"/>
      <c r="K31" s="1842"/>
      <c r="L31" s="1844">
        <f>IF(ISERROR(VLOOKUP(I31,Tabelas!$F$9:$G$184,2,FALSE))=TRUE,"",VLOOKUP(I31,Tabelas!$F$9:$G$184,2,FALSE))</f>
        <v>0</v>
      </c>
      <c r="M31" s="1845"/>
      <c r="N31" s="1846"/>
      <c r="O31" s="1849"/>
      <c r="P31" s="1850"/>
      <c r="Q31" s="1847"/>
      <c r="R31" s="1848"/>
      <c r="S31" s="1840"/>
      <c r="T31" s="1842"/>
      <c r="U31" s="1857"/>
      <c r="V31" s="1858"/>
      <c r="W31" s="1405"/>
    </row>
    <row r="32" spans="2:23" ht="15" customHeight="1">
      <c r="B32" s="1403"/>
      <c r="C32" s="1843"/>
      <c r="D32" s="1843"/>
      <c r="E32" s="1843"/>
      <c r="F32" s="1843"/>
      <c r="G32" s="1843"/>
      <c r="H32" s="1843"/>
      <c r="I32" s="1840"/>
      <c r="J32" s="1841"/>
      <c r="K32" s="1842"/>
      <c r="L32" s="1844">
        <f>IF(ISERROR(VLOOKUP(I32,Tabelas!$F$9:$G$184,2,FALSE))=TRUE,"",VLOOKUP(I32,Tabelas!$F$9:$G$184,2,FALSE))</f>
        <v>0</v>
      </c>
      <c r="M32" s="1845"/>
      <c r="N32" s="1846"/>
      <c r="O32" s="1849"/>
      <c r="P32" s="1850"/>
      <c r="Q32" s="1847"/>
      <c r="R32" s="1848"/>
      <c r="S32" s="1840"/>
      <c r="T32" s="1842"/>
      <c r="U32" s="1857"/>
      <c r="V32" s="1858"/>
      <c r="W32" s="1405"/>
    </row>
    <row r="33" spans="2:23">
      <c r="B33" s="1403"/>
      <c r="C33" s="1843"/>
      <c r="D33" s="1843"/>
      <c r="E33" s="1843"/>
      <c r="F33" s="1843"/>
      <c r="G33" s="1843"/>
      <c r="H33" s="1843"/>
      <c r="I33" s="1840"/>
      <c r="J33" s="1841"/>
      <c r="K33" s="1842"/>
      <c r="L33" s="1844">
        <f>IF(ISERROR(VLOOKUP(I33,Tabelas!$F$9:$G$184,2,FALSE))=TRUE,"",VLOOKUP(I33,Tabelas!$F$9:$G$184,2,FALSE))</f>
        <v>0</v>
      </c>
      <c r="M33" s="1845"/>
      <c r="N33" s="1846"/>
      <c r="O33" s="1849"/>
      <c r="P33" s="1850"/>
      <c r="Q33" s="1847"/>
      <c r="R33" s="1848"/>
      <c r="S33" s="1840"/>
      <c r="T33" s="1842"/>
      <c r="U33" s="1857"/>
      <c r="V33" s="1858"/>
      <c r="W33" s="1405"/>
    </row>
    <row r="34" spans="2:23">
      <c r="B34" s="1403"/>
      <c r="C34" s="1843"/>
      <c r="D34" s="1843"/>
      <c r="E34" s="1843"/>
      <c r="F34" s="1843"/>
      <c r="G34" s="1843"/>
      <c r="H34" s="1843"/>
      <c r="I34" s="1840"/>
      <c r="J34" s="1841"/>
      <c r="K34" s="1842"/>
      <c r="L34" s="1844">
        <f>IF(ISERROR(VLOOKUP(I34,Tabelas!$F$9:$G$184,2,FALSE))=TRUE,"",VLOOKUP(I34,Tabelas!$F$9:$G$184,2,FALSE))</f>
        <v>0</v>
      </c>
      <c r="M34" s="1845"/>
      <c r="N34" s="1846"/>
      <c r="O34" s="1849"/>
      <c r="P34" s="1850"/>
      <c r="Q34" s="777"/>
      <c r="R34" s="778"/>
      <c r="S34" s="775"/>
      <c r="T34" s="776"/>
      <c r="U34" s="773"/>
      <c r="V34" s="774"/>
      <c r="W34" s="1405"/>
    </row>
    <row r="35" spans="2:23">
      <c r="B35" s="1403"/>
      <c r="C35" s="1429" t="s">
        <v>891</v>
      </c>
      <c r="D35" s="1430"/>
      <c r="E35" s="1430"/>
      <c r="F35" s="1430"/>
      <c r="G35" s="1431"/>
      <c r="H35" s="1431"/>
      <c r="I35" s="1432"/>
      <c r="J35" s="1432"/>
      <c r="K35" s="1432"/>
      <c r="L35" s="1431"/>
      <c r="M35" s="1431"/>
      <c r="N35" s="1431"/>
      <c r="O35" s="1431"/>
      <c r="P35" s="1431"/>
      <c r="Q35" s="1431"/>
      <c r="R35" s="1431"/>
      <c r="S35" s="1431"/>
      <c r="T35" s="1433"/>
      <c r="U35" s="1918">
        <f>SUM(U27:V34)</f>
        <v>0</v>
      </c>
      <c r="V35" s="1919"/>
      <c r="W35" s="1405"/>
    </row>
    <row r="36" spans="2:23">
      <c r="B36" s="1403"/>
      <c r="W36" s="1405"/>
    </row>
    <row r="37" spans="2:23">
      <c r="B37" s="1403"/>
      <c r="W37" s="1405"/>
    </row>
    <row r="38" spans="2:23">
      <c r="B38" s="1403"/>
      <c r="W38" s="1405"/>
    </row>
    <row r="39" spans="2:23">
      <c r="B39" s="1403"/>
      <c r="W39" s="1405"/>
    </row>
    <row r="40" spans="2:23">
      <c r="B40" s="1403"/>
      <c r="W40" s="1405"/>
    </row>
    <row r="41" spans="2:23">
      <c r="B41" s="1403"/>
      <c r="C41" s="1434"/>
      <c r="D41" s="1434"/>
      <c r="E41" s="1434"/>
      <c r="F41" s="1434"/>
      <c r="G41" s="1434"/>
      <c r="H41" s="1434"/>
      <c r="I41" s="1434"/>
      <c r="J41" s="1434"/>
      <c r="K41" s="1434"/>
      <c r="L41" s="1434"/>
      <c r="M41" s="1434"/>
      <c r="W41" s="1405"/>
    </row>
    <row r="42" spans="2:23">
      <c r="B42" s="1403"/>
      <c r="C42" s="1434"/>
      <c r="D42" s="1434"/>
      <c r="E42" s="1434"/>
      <c r="F42" s="1434"/>
      <c r="G42" s="1434"/>
      <c r="H42" s="1434"/>
      <c r="I42" s="1434"/>
      <c r="J42" s="1434"/>
      <c r="K42" s="1434"/>
      <c r="L42" s="1434"/>
      <c r="M42" s="1434"/>
      <c r="N42" s="1434"/>
      <c r="O42" s="1434"/>
      <c r="P42" s="1434"/>
      <c r="Q42" s="1435"/>
      <c r="V42" s="1436"/>
      <c r="W42" s="1405"/>
    </row>
    <row r="43" spans="2:23">
      <c r="B43" s="1403"/>
      <c r="C43" s="1434"/>
      <c r="D43" s="1434"/>
      <c r="E43" s="1434"/>
      <c r="F43" s="1434"/>
      <c r="G43" s="1434"/>
      <c r="H43" s="1434"/>
      <c r="I43" s="1434"/>
      <c r="J43" s="1434"/>
      <c r="K43" s="1434"/>
      <c r="L43" s="1434"/>
      <c r="M43" s="1434"/>
      <c r="N43" s="1434"/>
      <c r="O43" s="1434"/>
      <c r="P43" s="1434"/>
      <c r="Q43" s="1435"/>
      <c r="V43" s="1436"/>
      <c r="W43" s="1405"/>
    </row>
    <row r="44" spans="2:23" ht="24" customHeight="1">
      <c r="B44" s="1403"/>
      <c r="C44" s="1862" t="s">
        <v>708</v>
      </c>
      <c r="D44" s="1863"/>
      <c r="E44" s="1863"/>
      <c r="F44" s="1863"/>
      <c r="G44" s="1863"/>
      <c r="H44" s="1863"/>
      <c r="I44" s="1863"/>
      <c r="J44" s="1863"/>
      <c r="K44" s="1863"/>
      <c r="L44" s="1863"/>
      <c r="M44" s="1863"/>
      <c r="N44" s="1863"/>
      <c r="O44" s="1863"/>
      <c r="P44" s="1863"/>
      <c r="Q44" s="1863"/>
      <c r="R44" s="1863"/>
      <c r="S44" s="1863"/>
      <c r="T44" s="1863"/>
      <c r="U44" s="1863"/>
      <c r="V44" s="1864"/>
      <c r="W44" s="1405"/>
    </row>
    <row r="45" spans="2:23" ht="12.75" customHeight="1">
      <c r="B45" s="1403"/>
      <c r="C45" s="1437"/>
      <c r="D45" s="1437"/>
      <c r="E45" s="1437"/>
      <c r="F45" s="1437"/>
      <c r="G45" s="1437"/>
      <c r="H45" s="1437"/>
      <c r="I45" s="1437"/>
      <c r="J45" s="1437"/>
      <c r="K45" s="1437"/>
      <c r="L45" s="1437"/>
      <c r="M45" s="1437"/>
      <c r="N45" s="1437"/>
      <c r="O45" s="1437"/>
      <c r="P45" s="1437"/>
      <c r="Q45" s="1437"/>
      <c r="R45" s="1437"/>
      <c r="S45" s="1437"/>
      <c r="T45" s="1437"/>
      <c r="U45" s="1437"/>
      <c r="V45" s="1437"/>
      <c r="W45" s="1405"/>
    </row>
    <row r="46" spans="2:23" ht="12.75" customHeight="1">
      <c r="B46" s="1403"/>
      <c r="C46" s="1437"/>
      <c r="D46" s="1437"/>
      <c r="E46" s="1437"/>
      <c r="F46" s="1437"/>
      <c r="G46" s="1437"/>
      <c r="H46" s="1437"/>
      <c r="I46" s="1437"/>
      <c r="J46" s="1437"/>
      <c r="K46" s="1437"/>
      <c r="L46" s="1437"/>
      <c r="M46" s="1437"/>
      <c r="N46" s="1437"/>
      <c r="O46" s="1437"/>
      <c r="P46" s="1437"/>
      <c r="Q46" s="1437"/>
      <c r="R46" s="1437"/>
      <c r="S46" s="1437"/>
      <c r="T46" s="1437"/>
      <c r="U46" s="1437"/>
      <c r="V46" s="1437"/>
      <c r="W46" s="1405"/>
    </row>
    <row r="47" spans="2:23" ht="12.75" customHeight="1">
      <c r="B47" s="1403"/>
      <c r="C47" s="1895" t="s">
        <v>5360</v>
      </c>
      <c r="D47" s="1896"/>
      <c r="E47" s="1896"/>
      <c r="F47" s="1896"/>
      <c r="G47" s="1897"/>
      <c r="H47" s="1901"/>
      <c r="I47" s="1902"/>
      <c r="J47" s="1902"/>
      <c r="K47" s="1902"/>
      <c r="L47" s="1902"/>
      <c r="M47" s="1903"/>
      <c r="N47" s="1438"/>
      <c r="O47" s="1439"/>
      <c r="P47" s="1439"/>
      <c r="Q47" s="1439"/>
      <c r="R47" s="1439"/>
      <c r="S47" s="1439"/>
      <c r="T47" s="1439"/>
      <c r="U47" s="1439"/>
      <c r="V47" s="1440"/>
      <c r="W47" s="1405"/>
    </row>
    <row r="48" spans="2:23" ht="12.75" customHeight="1">
      <c r="B48" s="1403"/>
      <c r="C48" s="1898"/>
      <c r="D48" s="1899"/>
      <c r="E48" s="1899"/>
      <c r="F48" s="1899"/>
      <c r="G48" s="1900"/>
      <c r="H48" s="1904"/>
      <c r="I48" s="1905"/>
      <c r="J48" s="1905"/>
      <c r="K48" s="1905"/>
      <c r="L48" s="1905"/>
      <c r="M48" s="1906"/>
      <c r="N48" s="1441"/>
      <c r="O48" s="1442"/>
      <c r="P48" s="1442"/>
      <c r="Q48" s="1442"/>
      <c r="R48" s="1442"/>
      <c r="S48" s="1442"/>
      <c r="T48" s="1442"/>
      <c r="U48" s="1442"/>
      <c r="V48" s="1443"/>
      <c r="W48" s="1405"/>
    </row>
    <row r="49" spans="2:23">
      <c r="B49" s="1403"/>
      <c r="C49" s="1925" t="s">
        <v>703</v>
      </c>
      <c r="D49" s="1926"/>
      <c r="E49" s="1926"/>
      <c r="F49" s="1926"/>
      <c r="G49" s="1927"/>
      <c r="H49" s="1444"/>
      <c r="I49" s="1445"/>
      <c r="J49" s="1445"/>
      <c r="K49" s="1445"/>
      <c r="L49" s="1909"/>
      <c r="M49" s="1910"/>
      <c r="N49" s="1938" t="s">
        <v>706</v>
      </c>
      <c r="O49" s="1938"/>
      <c r="P49" s="1938"/>
      <c r="Q49" s="1938"/>
      <c r="R49" s="1938"/>
      <c r="S49" s="1938"/>
      <c r="T49" s="1938"/>
      <c r="U49" s="1938"/>
      <c r="V49" s="1914"/>
      <c r="W49" s="1405"/>
    </row>
    <row r="50" spans="2:23">
      <c r="B50" s="1403"/>
      <c r="C50" s="1928"/>
      <c r="D50" s="1929"/>
      <c r="E50" s="1929"/>
      <c r="F50" s="1929"/>
      <c r="G50" s="1930"/>
      <c r="H50" s="1448"/>
      <c r="I50" s="1449"/>
      <c r="J50" s="1449"/>
      <c r="K50" s="1449"/>
      <c r="L50" s="1434"/>
      <c r="M50" s="1405"/>
      <c r="N50" s="1859">
        <f>Q50-1</f>
        <v>-3</v>
      </c>
      <c r="O50" s="1860"/>
      <c r="P50" s="1861"/>
      <c r="Q50" s="1936">
        <f>T50-1</f>
        <v>-2</v>
      </c>
      <c r="R50" s="1860"/>
      <c r="S50" s="1891"/>
      <c r="T50" s="1859">
        <f>IF('F1'!AP39="","0",YEAR('F1'!AP39))-1</f>
        <v>-1</v>
      </c>
      <c r="U50" s="1860"/>
      <c r="V50" s="1891"/>
      <c r="W50" s="1405"/>
    </row>
    <row r="51" spans="2:23">
      <c r="B51" s="1403"/>
      <c r="C51" s="1931"/>
      <c r="D51" s="1932"/>
      <c r="E51" s="1932"/>
      <c r="F51" s="1932"/>
      <c r="G51" s="1933"/>
      <c r="H51" s="1451"/>
      <c r="I51" s="1452"/>
      <c r="J51" s="1452"/>
      <c r="K51" s="1452"/>
      <c r="L51" s="1907"/>
      <c r="M51" s="1908"/>
      <c r="N51" s="1882"/>
      <c r="O51" s="1883"/>
      <c r="P51" s="1883"/>
      <c r="Q51" s="1883"/>
      <c r="R51" s="1883"/>
      <c r="S51" s="1883"/>
      <c r="T51" s="1876"/>
      <c r="U51" s="1877"/>
      <c r="V51" s="1878"/>
      <c r="W51" s="1405"/>
    </row>
    <row r="52" spans="2:23">
      <c r="B52" s="1403"/>
      <c r="C52" s="1453"/>
      <c r="D52" s="1454"/>
      <c r="E52" s="1454"/>
      <c r="F52" s="1454"/>
      <c r="G52" s="1454"/>
      <c r="H52" s="1455"/>
      <c r="I52" s="1455"/>
      <c r="J52" s="1455"/>
      <c r="K52" s="1455"/>
      <c r="L52" s="1450"/>
      <c r="M52" s="1450"/>
      <c r="N52" s="1456"/>
      <c r="O52" s="1456"/>
      <c r="P52" s="1456"/>
      <c r="Q52" s="1456"/>
      <c r="R52" s="1456"/>
      <c r="S52" s="1456"/>
      <c r="T52" s="1456"/>
      <c r="U52" s="1456"/>
      <c r="V52" s="1457"/>
      <c r="W52" s="1405"/>
    </row>
    <row r="53" spans="2:23">
      <c r="B53" s="1403"/>
      <c r="C53" s="1446"/>
      <c r="D53" s="1447"/>
      <c r="E53" s="1447"/>
      <c r="F53" s="1447"/>
      <c r="G53" s="1447"/>
      <c r="H53" s="1449"/>
      <c r="I53" s="1449"/>
      <c r="J53" s="1449"/>
      <c r="K53" s="1449"/>
      <c r="L53" s="1458"/>
      <c r="M53" s="1458"/>
      <c r="N53" s="1912" t="s">
        <v>705</v>
      </c>
      <c r="O53" s="1913"/>
      <c r="P53" s="1913"/>
      <c r="Q53" s="1913"/>
      <c r="R53" s="1913"/>
      <c r="S53" s="1913"/>
      <c r="T53" s="1913"/>
      <c r="U53" s="1913"/>
      <c r="V53" s="1914"/>
      <c r="W53" s="1405"/>
    </row>
    <row r="54" spans="2:23" ht="12.75" customHeight="1">
      <c r="B54" s="1403"/>
      <c r="C54" s="1459"/>
      <c r="N54" s="1915"/>
      <c r="O54" s="1916"/>
      <c r="P54" s="1916"/>
      <c r="Q54" s="1916"/>
      <c r="R54" s="1916"/>
      <c r="S54" s="1916"/>
      <c r="T54" s="1916"/>
      <c r="U54" s="1916"/>
      <c r="V54" s="1917"/>
      <c r="W54" s="1405"/>
    </row>
    <row r="55" spans="2:23">
      <c r="B55" s="1403"/>
      <c r="C55" s="1885" t="s">
        <v>702</v>
      </c>
      <c r="D55" s="1886"/>
      <c r="E55" s="1886"/>
      <c r="F55" s="1886"/>
      <c r="G55" s="1887"/>
      <c r="H55" s="1859" t="s">
        <v>1724</v>
      </c>
      <c r="I55" s="1860"/>
      <c r="J55" s="1860"/>
      <c r="K55" s="1860"/>
      <c r="L55" s="1860"/>
      <c r="M55" s="1891"/>
      <c r="N55" s="1937">
        <f>Q55-1</f>
        <v>-3</v>
      </c>
      <c r="O55" s="1881"/>
      <c r="P55" s="1881"/>
      <c r="Q55" s="1881">
        <f>T55-1</f>
        <v>-2</v>
      </c>
      <c r="R55" s="1881"/>
      <c r="S55" s="1881"/>
      <c r="T55" s="1881">
        <f>IF('F1'!AP39="","0",YEAR('F1'!AP39))-1</f>
        <v>-1</v>
      </c>
      <c r="U55" s="1881"/>
      <c r="V55" s="1884"/>
      <c r="W55" s="1405"/>
    </row>
    <row r="56" spans="2:23">
      <c r="B56" s="1403"/>
      <c r="C56" s="1888"/>
      <c r="D56" s="1889"/>
      <c r="E56" s="1889"/>
      <c r="F56" s="1889"/>
      <c r="G56" s="1890"/>
      <c r="H56" s="1892">
        <f>'F1'!P45</f>
        <v>0</v>
      </c>
      <c r="I56" s="1893"/>
      <c r="J56" s="1893"/>
      <c r="K56" s="1893"/>
      <c r="L56" s="1893"/>
      <c r="M56" s="1894"/>
      <c r="N56" s="1939"/>
      <c r="O56" s="1879"/>
      <c r="P56" s="1879"/>
      <c r="Q56" s="1879"/>
      <c r="R56" s="1879"/>
      <c r="S56" s="1879"/>
      <c r="T56" s="1879"/>
      <c r="U56" s="1879"/>
      <c r="V56" s="1880"/>
      <c r="W56" s="1405"/>
    </row>
    <row r="57" spans="2:23">
      <c r="B57" s="1403"/>
      <c r="C57" s="1464" t="s">
        <v>4842</v>
      </c>
      <c r="D57" s="1460"/>
      <c r="E57" s="1460"/>
      <c r="F57" s="1460"/>
      <c r="G57" s="1460"/>
      <c r="H57" s="1465"/>
      <c r="I57" s="1465"/>
      <c r="J57" s="1465"/>
      <c r="K57" s="1465"/>
      <c r="L57" s="1465"/>
      <c r="M57" s="1465"/>
      <c r="N57" s="1466"/>
      <c r="O57" s="1466"/>
      <c r="P57" s="1467"/>
      <c r="Q57" s="1467"/>
      <c r="R57" s="1467"/>
      <c r="S57" s="1467"/>
      <c r="T57" s="1467"/>
      <c r="U57" s="1467"/>
      <c r="V57" s="1466"/>
      <c r="W57" s="1405"/>
    </row>
    <row r="58" spans="2:23">
      <c r="B58" s="1403"/>
      <c r="C58" s="1468"/>
      <c r="D58" s="1469"/>
      <c r="E58" s="1469"/>
      <c r="F58" s="1469"/>
      <c r="G58" s="1469"/>
      <c r="H58" s="1470"/>
      <c r="I58" s="1470"/>
      <c r="J58" s="1470"/>
      <c r="K58" s="1470"/>
      <c r="L58" s="1470"/>
      <c r="M58" s="1470"/>
      <c r="N58" s="1467"/>
      <c r="O58" s="1467"/>
      <c r="P58" s="1467"/>
      <c r="Q58" s="1467"/>
      <c r="R58" s="1467"/>
      <c r="S58" s="1467"/>
      <c r="T58" s="1467"/>
      <c r="U58" s="1467"/>
      <c r="V58" s="1467"/>
      <c r="W58" s="1405"/>
    </row>
    <row r="59" spans="2:23">
      <c r="B59" s="1403"/>
      <c r="C59" s="1471"/>
      <c r="D59" s="1471"/>
      <c r="E59" s="1471"/>
      <c r="F59" s="1471"/>
      <c r="G59" s="1471"/>
      <c r="H59" s="1472"/>
      <c r="I59" s="1472"/>
      <c r="J59" s="1472"/>
      <c r="K59" s="1472"/>
      <c r="L59" s="1472"/>
      <c r="M59" s="1472"/>
      <c r="N59" s="1472"/>
      <c r="O59" s="1472"/>
      <c r="P59" s="1472"/>
      <c r="Q59" s="1473"/>
      <c r="R59" s="1474"/>
      <c r="S59" s="1474"/>
      <c r="T59" s="1474"/>
      <c r="U59" s="1474"/>
      <c r="V59" s="1475"/>
      <c r="W59" s="1405"/>
    </row>
    <row r="60" spans="2:23" ht="12.75" customHeight="1">
      <c r="B60" s="1403"/>
      <c r="C60" s="1885" t="s">
        <v>704</v>
      </c>
      <c r="D60" s="1886"/>
      <c r="E60" s="1886"/>
      <c r="F60" s="1886"/>
      <c r="G60" s="1887"/>
      <c r="H60" s="1923" t="s">
        <v>1727</v>
      </c>
      <c r="I60" s="1923"/>
      <c r="J60" s="1924"/>
      <c r="K60" s="1934" t="s">
        <v>707</v>
      </c>
      <c r="L60" s="1935"/>
      <c r="M60" s="1935"/>
      <c r="N60" s="1935"/>
      <c r="O60" s="1935"/>
      <c r="P60" s="1935"/>
      <c r="Q60" s="1935"/>
      <c r="R60" s="1935"/>
      <c r="S60" s="1935"/>
      <c r="T60" s="1935"/>
      <c r="U60" s="1935"/>
      <c r="V60" s="1935"/>
      <c r="W60" s="1405"/>
    </row>
    <row r="61" spans="2:23">
      <c r="B61" s="1403"/>
      <c r="C61" s="1920"/>
      <c r="D61" s="1921"/>
      <c r="E61" s="1921"/>
      <c r="F61" s="1921"/>
      <c r="G61" s="1922"/>
      <c r="H61" s="1907"/>
      <c r="I61" s="1907"/>
      <c r="J61" s="1908"/>
      <c r="K61" s="1461">
        <f>L61-1</f>
        <v>-1</v>
      </c>
      <c r="L61" s="1462" t="str">
        <f>IF('F1'!AP39="","0",YEAR('F1'!AP39))</f>
        <v>0</v>
      </c>
      <c r="M61" s="1462">
        <f>L61+1</f>
        <v>1</v>
      </c>
      <c r="N61" s="1462">
        <f t="shared" ref="N61:V61" si="2">M61+1</f>
        <v>2</v>
      </c>
      <c r="O61" s="1462">
        <f t="shared" si="2"/>
        <v>3</v>
      </c>
      <c r="P61" s="1462">
        <f t="shared" si="2"/>
        <v>4</v>
      </c>
      <c r="Q61" s="1462">
        <f t="shared" si="2"/>
        <v>5</v>
      </c>
      <c r="R61" s="1462">
        <f t="shared" si="2"/>
        <v>6</v>
      </c>
      <c r="S61" s="1462">
        <f t="shared" si="2"/>
        <v>7</v>
      </c>
      <c r="T61" s="1462">
        <f t="shared" si="2"/>
        <v>8</v>
      </c>
      <c r="U61" s="1462">
        <f t="shared" si="2"/>
        <v>9</v>
      </c>
      <c r="V61" s="1463">
        <f t="shared" si="2"/>
        <v>10</v>
      </c>
      <c r="W61" s="1405"/>
    </row>
    <row r="62" spans="2:23" ht="12.75" customHeight="1">
      <c r="B62" s="1403"/>
      <c r="C62" s="1888"/>
      <c r="D62" s="1889"/>
      <c r="E62" s="1889"/>
      <c r="F62" s="1889"/>
      <c r="G62" s="1890"/>
      <c r="H62" s="1891"/>
      <c r="I62" s="1911"/>
      <c r="J62" s="1911"/>
      <c r="K62" s="1634"/>
      <c r="L62" s="1635"/>
      <c r="M62" s="1635"/>
      <c r="N62" s="1635"/>
      <c r="O62" s="1635"/>
      <c r="P62" s="1635"/>
      <c r="Q62" s="1635"/>
      <c r="R62" s="1635"/>
      <c r="S62" s="1635"/>
      <c r="T62" s="1635"/>
      <c r="U62" s="1635"/>
      <c r="V62" s="1636"/>
      <c r="W62" s="1405"/>
    </row>
    <row r="63" spans="2:23">
      <c r="B63" s="1403"/>
      <c r="D63" s="1476"/>
      <c r="E63" s="1476"/>
      <c r="F63" s="1476"/>
      <c r="G63" s="1476"/>
      <c r="H63" s="1476"/>
      <c r="I63" s="1476"/>
      <c r="J63" s="1476"/>
      <c r="K63" s="1476"/>
      <c r="L63" s="1476"/>
      <c r="M63" s="1476"/>
      <c r="N63" s="1476"/>
      <c r="O63" s="1476"/>
      <c r="P63" s="1476"/>
      <c r="Q63" s="1476"/>
      <c r="R63" s="1476"/>
      <c r="S63" s="1476"/>
      <c r="T63" s="1476"/>
      <c r="U63" s="1476"/>
      <c r="V63" s="1476"/>
      <c r="W63" s="1405"/>
    </row>
    <row r="64" spans="2:23">
      <c r="B64" s="1403"/>
      <c r="C64" s="1476"/>
      <c r="D64" s="1476"/>
      <c r="E64" s="1476"/>
      <c r="F64" s="1476"/>
      <c r="G64" s="1476"/>
      <c r="H64" s="1476"/>
      <c r="I64" s="1476"/>
      <c r="J64" s="1476"/>
      <c r="K64" s="1476"/>
      <c r="L64" s="1476"/>
      <c r="M64" s="1476"/>
      <c r="N64" s="1476"/>
      <c r="O64" s="1476"/>
      <c r="P64" s="1476"/>
      <c r="Q64" s="1476"/>
      <c r="R64" s="1476"/>
      <c r="S64" s="1476"/>
      <c r="T64" s="1476"/>
      <c r="U64" s="1476"/>
      <c r="V64" s="1476"/>
      <c r="W64" s="1405"/>
    </row>
    <row r="65" spans="2:25">
      <c r="B65" s="1403"/>
      <c r="C65" s="1476"/>
      <c r="D65" s="1476"/>
      <c r="E65" s="1476"/>
      <c r="F65" s="1476"/>
      <c r="G65" s="1476"/>
      <c r="H65" s="1476"/>
      <c r="I65" s="1476"/>
      <c r="J65" s="1476"/>
      <c r="K65" s="1476"/>
      <c r="L65" s="1476"/>
      <c r="M65" s="1476"/>
      <c r="N65" s="1476"/>
      <c r="O65" s="1476"/>
      <c r="P65" s="1476"/>
      <c r="Q65" s="1476"/>
      <c r="R65" s="1476"/>
      <c r="S65" s="1476"/>
      <c r="T65" s="1476"/>
      <c r="U65" s="1476"/>
      <c r="V65" s="1476"/>
      <c r="W65" s="1405"/>
    </row>
    <row r="66" spans="2:25">
      <c r="B66" s="1403"/>
      <c r="C66" s="1476"/>
      <c r="D66" s="1476"/>
      <c r="E66" s="1476"/>
      <c r="F66" s="1476"/>
      <c r="G66" s="1476"/>
      <c r="H66" s="1476"/>
      <c r="I66" s="1476"/>
      <c r="J66" s="1476"/>
      <c r="K66" s="1476"/>
      <c r="L66" s="1476"/>
      <c r="M66" s="1476"/>
      <c r="N66" s="1476"/>
      <c r="O66" s="1476"/>
      <c r="P66" s="1476"/>
      <c r="Q66" s="1476"/>
      <c r="R66" s="1476"/>
      <c r="S66" s="1476"/>
      <c r="T66" s="1476"/>
      <c r="U66" s="1476"/>
      <c r="V66" s="1476"/>
      <c r="W66" s="1405"/>
    </row>
    <row r="67" spans="2:25">
      <c r="B67" s="1403"/>
      <c r="C67" s="1476"/>
      <c r="D67" s="1476"/>
      <c r="E67" s="1476"/>
      <c r="F67" s="1476"/>
      <c r="G67" s="1476"/>
      <c r="H67" s="1476"/>
      <c r="I67" s="1476"/>
      <c r="J67" s="1476"/>
      <c r="K67" s="1476"/>
      <c r="L67" s="1476"/>
      <c r="M67" s="1476"/>
      <c r="N67" s="1476"/>
      <c r="O67" s="1476"/>
      <c r="P67" s="1476"/>
      <c r="Q67" s="1476"/>
      <c r="R67" s="1476"/>
      <c r="S67" s="1476"/>
      <c r="T67" s="1476"/>
      <c r="U67" s="1476"/>
      <c r="V67" s="1476"/>
      <c r="W67" s="1405"/>
    </row>
    <row r="68" spans="2:25">
      <c r="B68" s="1403"/>
      <c r="C68" s="1434"/>
      <c r="D68" s="1434"/>
      <c r="E68" s="1434"/>
      <c r="F68" s="1434"/>
      <c r="G68" s="1434"/>
      <c r="H68" s="1434"/>
      <c r="I68" s="1434"/>
      <c r="J68" s="1434"/>
      <c r="K68" s="1434"/>
      <c r="L68" s="1434"/>
      <c r="M68" s="1434"/>
      <c r="N68" s="1434"/>
      <c r="O68" s="1434"/>
      <c r="P68" s="1434"/>
      <c r="Q68" s="1435"/>
      <c r="V68" s="1436"/>
      <c r="W68" s="1405"/>
    </row>
    <row r="69" spans="2:25">
      <c r="B69" s="1403"/>
      <c r="C69" s="1434"/>
      <c r="D69" s="1434"/>
      <c r="E69" s="1434"/>
      <c r="F69" s="1434"/>
      <c r="G69" s="1434"/>
      <c r="H69" s="1434"/>
      <c r="I69" s="1434"/>
      <c r="J69" s="1434"/>
      <c r="K69" s="1434"/>
      <c r="L69" s="1434"/>
      <c r="M69" s="1434"/>
      <c r="N69" s="1434"/>
      <c r="O69" s="1434"/>
      <c r="P69" s="1434"/>
      <c r="Q69" s="1435"/>
      <c r="V69" s="1436"/>
      <c r="W69" s="1405"/>
    </row>
    <row r="70" spans="2:25">
      <c r="B70" s="1459"/>
      <c r="C70" s="1474"/>
      <c r="D70" s="1474"/>
      <c r="E70" s="1474"/>
      <c r="F70" s="1474"/>
      <c r="G70" s="1474"/>
      <c r="H70" s="1474"/>
      <c r="I70" s="1474"/>
      <c r="J70" s="1474"/>
      <c r="K70" s="1474"/>
      <c r="L70" s="1474"/>
      <c r="M70" s="1474"/>
      <c r="N70" s="1474"/>
      <c r="O70" s="1474"/>
      <c r="P70" s="1474"/>
      <c r="Q70" s="1474"/>
      <c r="R70" s="1474"/>
      <c r="S70" s="1474"/>
      <c r="T70" s="1474"/>
      <c r="U70" s="1474"/>
      <c r="V70" s="1474"/>
      <c r="W70" s="1477"/>
    </row>
    <row r="71" spans="2:25"/>
    <row r="72" spans="2:25">
      <c r="B72" s="952" t="s">
        <v>3811</v>
      </c>
      <c r="C72" s="953"/>
      <c r="D72" s="953"/>
      <c r="E72" s="953"/>
      <c r="F72" s="953"/>
      <c r="G72" s="953"/>
      <c r="H72" s="953"/>
      <c r="I72" s="953"/>
      <c r="J72" s="953"/>
      <c r="K72" s="953"/>
      <c r="L72" s="953"/>
      <c r="M72" s="953"/>
      <c r="N72" s="953"/>
      <c r="O72" s="953"/>
      <c r="P72" s="953"/>
      <c r="Q72" s="953"/>
      <c r="R72" s="953"/>
      <c r="S72" s="953"/>
      <c r="T72" s="953"/>
      <c r="U72" s="953"/>
      <c r="V72" s="953"/>
      <c r="W72" s="954"/>
      <c r="X72" s="1032"/>
      <c r="Y72" s="1032"/>
    </row>
    <row r="73" spans="2:25" ht="3" customHeight="1">
      <c r="B73" s="1285"/>
      <c r="C73" s="919"/>
      <c r="D73" s="919"/>
      <c r="E73" s="919"/>
      <c r="F73" s="919"/>
      <c r="G73" s="919"/>
      <c r="H73" s="919"/>
      <c r="I73" s="919"/>
      <c r="J73" s="919"/>
      <c r="K73" s="919"/>
      <c r="L73" s="919"/>
      <c r="M73" s="919"/>
      <c r="N73" s="919"/>
      <c r="O73" s="919"/>
      <c r="P73" s="919"/>
      <c r="Q73" s="919"/>
      <c r="R73" s="919"/>
      <c r="S73" s="925"/>
      <c r="T73" s="955"/>
      <c r="U73" s="955"/>
      <c r="V73" s="1286"/>
      <c r="W73" s="1287"/>
      <c r="X73" s="1478"/>
      <c r="Y73" s="1478"/>
    </row>
    <row r="74" spans="2:25">
      <c r="B74" s="957">
        <f>'F1'!$K$19</f>
        <v>0</v>
      </c>
      <c r="C74" s="958"/>
      <c r="D74" s="958"/>
      <c r="E74" s="958"/>
      <c r="F74" s="958"/>
      <c r="G74" s="958"/>
      <c r="H74" s="958"/>
      <c r="I74" s="958"/>
      <c r="J74" s="958"/>
      <c r="K74" s="958"/>
      <c r="L74" s="958"/>
      <c r="M74" s="958"/>
      <c r="N74" s="958"/>
      <c r="O74" s="958"/>
      <c r="P74" s="958"/>
      <c r="Q74" s="958"/>
      <c r="R74" s="958"/>
      <c r="S74" s="958"/>
      <c r="T74" s="958"/>
      <c r="U74" s="958"/>
      <c r="V74" s="958"/>
      <c r="W74" s="959"/>
      <c r="X74" s="1033"/>
      <c r="Y74" s="1033"/>
    </row>
    <row r="75" spans="2:25"/>
    <row r="76" spans="2:25">
      <c r="W76" s="1479" t="s">
        <v>3568</v>
      </c>
    </row>
    <row r="77" spans="2:25"/>
  </sheetData>
  <sheetProtection algorithmName="SHA-512" hashValue="aNDjTY6efX2YFKyxiWy1hRhWx7l/lcqrAydOGIs3Y80Kudb6My2M+m90mjyIFCPfQSOsxnjR+k1VsrazToAd7Q==" saltValue="kPv7JrOewWjsm0CSY4rnaA==" spinCount="100000" sheet="1" objects="1" scenarios="1" selectLockedCells="1"/>
  <mergeCells count="90">
    <mergeCell ref="Q56:S56"/>
    <mergeCell ref="T50:V50"/>
    <mergeCell ref="L51:M51"/>
    <mergeCell ref="L49:M49"/>
    <mergeCell ref="H62:J62"/>
    <mergeCell ref="I34:K34"/>
    <mergeCell ref="C44:V44"/>
    <mergeCell ref="N53:V54"/>
    <mergeCell ref="U35:V35"/>
    <mergeCell ref="O34:P34"/>
    <mergeCell ref="C60:G62"/>
    <mergeCell ref="H60:J61"/>
    <mergeCell ref="C49:G51"/>
    <mergeCell ref="K60:V60"/>
    <mergeCell ref="Q50:S50"/>
    <mergeCell ref="N55:P55"/>
    <mergeCell ref="N49:V49"/>
    <mergeCell ref="N56:P56"/>
    <mergeCell ref="C47:G48"/>
    <mergeCell ref="H47:M48"/>
    <mergeCell ref="I29:K29"/>
    <mergeCell ref="I30:K30"/>
    <mergeCell ref="L33:N33"/>
    <mergeCell ref="C24:H26"/>
    <mergeCell ref="C27:H27"/>
    <mergeCell ref="U28:V28"/>
    <mergeCell ref="T51:V51"/>
    <mergeCell ref="T56:V56"/>
    <mergeCell ref="Q55:S55"/>
    <mergeCell ref="N51:P51"/>
    <mergeCell ref="Q51:S51"/>
    <mergeCell ref="T55:V55"/>
    <mergeCell ref="C28:H28"/>
    <mergeCell ref="C29:H29"/>
    <mergeCell ref="C55:G56"/>
    <mergeCell ref="H55:M55"/>
    <mergeCell ref="H56:M56"/>
    <mergeCell ref="C34:H34"/>
    <mergeCell ref="C30:H30"/>
    <mergeCell ref="S33:T33"/>
    <mergeCell ref="S32:T32"/>
    <mergeCell ref="U33:V33"/>
    <mergeCell ref="N50:P50"/>
    <mergeCell ref="C3:V3"/>
    <mergeCell ref="C21:V21"/>
    <mergeCell ref="Q24:T24"/>
    <mergeCell ref="Q27:R27"/>
    <mergeCell ref="I24:K26"/>
    <mergeCell ref="I27:K27"/>
    <mergeCell ref="U27:V27"/>
    <mergeCell ref="Q25:R26"/>
    <mergeCell ref="S25:T26"/>
    <mergeCell ref="S27:T27"/>
    <mergeCell ref="L24:N26"/>
    <mergeCell ref="L27:N27"/>
    <mergeCell ref="S28:T28"/>
    <mergeCell ref="S29:T29"/>
    <mergeCell ref="S30:T30"/>
    <mergeCell ref="S31:T31"/>
    <mergeCell ref="U32:V32"/>
    <mergeCell ref="U29:V29"/>
    <mergeCell ref="U30:V30"/>
    <mergeCell ref="U31:V31"/>
    <mergeCell ref="O24:P26"/>
    <mergeCell ref="O27:P27"/>
    <mergeCell ref="O28:P28"/>
    <mergeCell ref="O29:P29"/>
    <mergeCell ref="O30:P30"/>
    <mergeCell ref="L34:N34"/>
    <mergeCell ref="Q28:R28"/>
    <mergeCell ref="Q29:R29"/>
    <mergeCell ref="Q30:R30"/>
    <mergeCell ref="O33:P33"/>
    <mergeCell ref="O31:P31"/>
    <mergeCell ref="O32:P32"/>
    <mergeCell ref="Q31:R31"/>
    <mergeCell ref="Q33:R33"/>
    <mergeCell ref="Q32:R32"/>
    <mergeCell ref="L32:N32"/>
    <mergeCell ref="L28:N28"/>
    <mergeCell ref="L29:N29"/>
    <mergeCell ref="L30:N30"/>
    <mergeCell ref="L31:N31"/>
    <mergeCell ref="I31:K31"/>
    <mergeCell ref="I32:K32"/>
    <mergeCell ref="I33:K33"/>
    <mergeCell ref="C33:H33"/>
    <mergeCell ref="I28:K28"/>
    <mergeCell ref="C31:H31"/>
    <mergeCell ref="C32:H32"/>
  </mergeCells>
  <phoneticPr fontId="0" type="noConversion"/>
  <conditionalFormatting sqref="H62:V62">
    <cfRule type="expression" dxfId="2" priority="1" stopIfTrue="1">
      <formula>Tipologia_Valor="O a"</formula>
    </cfRule>
  </conditionalFormatting>
  <conditionalFormatting sqref="N56:V58">
    <cfRule type="expression" dxfId="1" priority="3" stopIfTrue="1">
      <formula>Tipologia_Valor="Uma"</formula>
    </cfRule>
  </conditionalFormatting>
  <conditionalFormatting sqref="T51:V52">
    <cfRule type="expression" dxfId="0" priority="2" stopIfTrue="1">
      <formula>Tipologia_Valor="A d"</formula>
    </cfRule>
  </conditionalFormatting>
  <dataValidations count="1">
    <dataValidation type="list" allowBlank="1" showInputMessage="1" showErrorMessage="1" sqref="I27:K34" xr:uid="{00000000-0002-0000-1200-000000000000}">
      <formula1>Concelhos</formula1>
    </dataValidation>
  </dataValidations>
  <printOptions horizontalCentered="1" gridLinesSet="0"/>
  <pageMargins left="0.19685039370078741" right="0.31496062992125984" top="0.82677165354330717" bottom="0.98425196850393704" header="0.51181102362204722" footer="0.51181102362204722"/>
  <pageSetup paperSize="9" scale="73" orientation="portrait" horizontalDpi="4294967292" vertic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syncVertical="1" syncRef="A1" transitionEvaluation="1" codeName="Sheet18">
    <tabColor indexed="53"/>
  </sheetPr>
  <dimension ref="B2:U33"/>
  <sheetViews>
    <sheetView showGridLines="0" view="pageBreakPreview" zoomScale="60" zoomScaleNormal="75" workbookViewId="0">
      <selection activeCell="M10" sqref="M10"/>
    </sheetView>
  </sheetViews>
  <sheetFormatPr defaultColWidth="9.42578125" defaultRowHeight="12.75"/>
  <cols>
    <col min="1" max="1" width="3" style="147" customWidth="1"/>
    <col min="2" max="2" width="28.7109375" style="147" customWidth="1"/>
    <col min="3" max="3" width="29.42578125" style="147" customWidth="1"/>
    <col min="4" max="5" width="9" style="147" customWidth="1"/>
    <col min="6" max="6" width="8" style="147" customWidth="1"/>
    <col min="7" max="7" width="8.42578125" style="147" customWidth="1"/>
    <col min="8" max="9" width="8" style="147" customWidth="1"/>
    <col min="10" max="10" width="7.42578125" style="147" customWidth="1"/>
    <col min="11" max="13" width="7.28515625" style="147" customWidth="1"/>
    <col min="14" max="16384" width="9.42578125" style="147"/>
  </cols>
  <sheetData>
    <row r="2" spans="2:21" ht="24" customHeight="1">
      <c r="B2" s="446" t="s">
        <v>1931</v>
      </c>
      <c r="C2" s="447"/>
      <c r="D2" s="447"/>
      <c r="E2" s="447"/>
      <c r="F2" s="447"/>
      <c r="G2" s="447"/>
      <c r="H2" s="447"/>
      <c r="I2" s="447"/>
      <c r="J2" s="447"/>
      <c r="K2" s="448"/>
    </row>
    <row r="5" spans="2:21">
      <c r="B5" s="153" t="s">
        <v>1932</v>
      </c>
      <c r="C5" s="153" t="s">
        <v>1933</v>
      </c>
      <c r="D5" s="1940" t="str">
        <f>IF('F1'!AP39="","0",YEAR('F1'!AP39))</f>
        <v>0</v>
      </c>
      <c r="E5" s="1941"/>
      <c r="F5" s="1940">
        <f>D5+1</f>
        <v>1</v>
      </c>
      <c r="G5" s="1941"/>
      <c r="H5" s="1940">
        <f>F5+1</f>
        <v>2</v>
      </c>
      <c r="I5" s="1941"/>
      <c r="J5" s="1940">
        <f>H5+1</f>
        <v>3</v>
      </c>
      <c r="K5" s="1941"/>
      <c r="L5" s="215"/>
      <c r="M5" s="214"/>
      <c r="N5" s="214"/>
      <c r="O5" s="214"/>
      <c r="P5" s="214"/>
      <c r="Q5" s="214"/>
      <c r="R5" s="214"/>
      <c r="S5" s="214"/>
      <c r="T5" s="214"/>
      <c r="U5" s="214"/>
    </row>
    <row r="6" spans="2:21">
      <c r="B6" s="155" t="s">
        <v>1934</v>
      </c>
      <c r="C6" s="155" t="s">
        <v>1935</v>
      </c>
      <c r="D6" s="149" t="s">
        <v>1936</v>
      </c>
      <c r="E6" s="149" t="s">
        <v>1937</v>
      </c>
      <c r="F6" s="149" t="s">
        <v>1936</v>
      </c>
      <c r="G6" s="149" t="s">
        <v>1937</v>
      </c>
      <c r="H6" s="149" t="s">
        <v>1936</v>
      </c>
      <c r="I6" s="149" t="s">
        <v>1937</v>
      </c>
      <c r="J6" s="149" t="s">
        <v>1936</v>
      </c>
      <c r="K6" s="149" t="s">
        <v>1937</v>
      </c>
      <c r="L6" s="148"/>
      <c r="M6" s="148"/>
      <c r="N6" s="148"/>
      <c r="O6" s="148"/>
      <c r="P6" s="148"/>
      <c r="Q6" s="148"/>
      <c r="R6" s="148"/>
      <c r="S6" s="148"/>
      <c r="T6" s="148"/>
      <c r="U6" s="148"/>
    </row>
    <row r="7" spans="2:21">
      <c r="B7" s="150"/>
      <c r="C7" s="150"/>
      <c r="D7" s="150"/>
      <c r="E7" s="150"/>
      <c r="F7" s="150"/>
      <c r="G7" s="150"/>
      <c r="H7" s="150"/>
      <c r="I7" s="150"/>
      <c r="J7" s="150"/>
      <c r="K7" s="150"/>
    </row>
    <row r="8" spans="2:21">
      <c r="B8" s="150"/>
      <c r="C8" s="150"/>
      <c r="D8" s="150"/>
      <c r="E8" s="150"/>
      <c r="F8" s="150"/>
      <c r="G8" s="150"/>
      <c r="H8" s="150"/>
      <c r="I8" s="150"/>
      <c r="J8" s="150"/>
      <c r="K8" s="150"/>
    </row>
    <row r="9" spans="2:21">
      <c r="B9" s="150"/>
      <c r="C9" s="150"/>
      <c r="D9" s="150"/>
      <c r="E9" s="150"/>
      <c r="F9" s="150"/>
      <c r="G9" s="150"/>
      <c r="H9" s="150"/>
      <c r="I9" s="150"/>
      <c r="J9" s="150"/>
      <c r="K9" s="150"/>
    </row>
    <row r="10" spans="2:21">
      <c r="B10" s="150"/>
      <c r="C10" s="150"/>
      <c r="D10" s="150"/>
      <c r="E10" s="150"/>
      <c r="F10" s="150"/>
      <c r="G10" s="150"/>
      <c r="H10" s="150"/>
      <c r="I10" s="150"/>
      <c r="J10" s="150"/>
      <c r="K10" s="150"/>
    </row>
    <row r="11" spans="2:21">
      <c r="B11" s="150"/>
      <c r="C11" s="150"/>
      <c r="D11" s="150"/>
      <c r="E11" s="150"/>
      <c r="F11" s="150"/>
      <c r="G11" s="150"/>
      <c r="H11" s="150"/>
      <c r="I11" s="150"/>
      <c r="J11" s="150"/>
      <c r="K11" s="150"/>
    </row>
    <row r="12" spans="2:21">
      <c r="B12" s="150"/>
      <c r="C12" s="150"/>
      <c r="D12" s="150"/>
      <c r="E12" s="150"/>
      <c r="F12" s="150"/>
      <c r="G12" s="150"/>
      <c r="H12" s="150"/>
      <c r="I12" s="150"/>
      <c r="J12" s="150"/>
      <c r="K12" s="150"/>
    </row>
    <row r="13" spans="2:21">
      <c r="B13" s="150"/>
      <c r="C13" s="150"/>
      <c r="D13" s="150"/>
      <c r="E13" s="150"/>
      <c r="F13" s="150"/>
      <c r="G13" s="150"/>
      <c r="H13" s="150"/>
      <c r="I13" s="150"/>
      <c r="J13" s="150"/>
      <c r="K13" s="150"/>
    </row>
    <row r="14" spans="2:21">
      <c r="B14" s="150"/>
      <c r="C14" s="150"/>
      <c r="D14" s="150"/>
      <c r="E14" s="150"/>
      <c r="F14" s="150"/>
      <c r="G14" s="150"/>
      <c r="H14" s="150"/>
      <c r="I14" s="150"/>
      <c r="J14" s="150"/>
      <c r="K14" s="150"/>
    </row>
    <row r="15" spans="2:21">
      <c r="B15" s="150"/>
      <c r="C15" s="150"/>
      <c r="D15" s="150"/>
      <c r="E15" s="150"/>
      <c r="F15" s="150"/>
      <c r="G15" s="150"/>
      <c r="H15" s="150"/>
      <c r="I15" s="150"/>
      <c r="J15" s="150"/>
      <c r="K15" s="150"/>
    </row>
    <row r="16" spans="2:21">
      <c r="B16" s="150"/>
      <c r="C16" s="150"/>
      <c r="D16" s="150"/>
      <c r="E16" s="150"/>
      <c r="F16" s="150"/>
      <c r="G16" s="150"/>
      <c r="H16" s="150"/>
      <c r="I16" s="150"/>
      <c r="J16" s="150"/>
      <c r="K16" s="150"/>
    </row>
    <row r="17" spans="2:11">
      <c r="B17" s="150"/>
      <c r="C17" s="150"/>
      <c r="D17" s="150"/>
      <c r="E17" s="150"/>
      <c r="F17" s="150"/>
      <c r="G17" s="150"/>
      <c r="H17" s="150"/>
      <c r="I17" s="150"/>
      <c r="J17" s="150"/>
      <c r="K17" s="150"/>
    </row>
    <row r="18" spans="2:11">
      <c r="B18" s="150"/>
      <c r="C18" s="150"/>
      <c r="D18" s="150"/>
      <c r="E18" s="150"/>
      <c r="F18" s="150"/>
      <c r="G18" s="150"/>
      <c r="H18" s="150"/>
      <c r="I18" s="150"/>
      <c r="J18" s="150"/>
      <c r="K18" s="150"/>
    </row>
    <row r="19" spans="2:11">
      <c r="B19" s="150"/>
      <c r="C19" s="150"/>
      <c r="D19" s="150"/>
      <c r="E19" s="150"/>
      <c r="F19" s="150"/>
      <c r="G19" s="150"/>
      <c r="H19" s="150"/>
      <c r="I19" s="150"/>
      <c r="J19" s="150"/>
      <c r="K19" s="150"/>
    </row>
    <row r="20" spans="2:11">
      <c r="B20" s="151"/>
      <c r="C20" s="151"/>
      <c r="D20" s="151"/>
      <c r="E20" s="151"/>
      <c r="F20" s="151"/>
      <c r="G20" s="151"/>
      <c r="H20" s="151"/>
      <c r="I20" s="151"/>
      <c r="J20" s="151"/>
      <c r="K20" s="151"/>
    </row>
    <row r="21" spans="2:11" s="148" customFormat="1"/>
    <row r="22" spans="2:11">
      <c r="B22" s="154" t="s">
        <v>2144</v>
      </c>
      <c r="J22" s="152"/>
    </row>
    <row r="23" spans="2:11">
      <c r="B23" s="152"/>
    </row>
    <row r="33" spans="11:11">
      <c r="K33" s="216" t="s">
        <v>876</v>
      </c>
    </row>
  </sheetData>
  <mergeCells count="4">
    <mergeCell ref="D5:E5"/>
    <mergeCell ref="F5:G5"/>
    <mergeCell ref="H5:I5"/>
    <mergeCell ref="J5:K5"/>
  </mergeCells>
  <phoneticPr fontId="0" type="noConversion"/>
  <printOptions horizontalCentered="1" verticalCentered="1" gridLinesSet="0"/>
  <pageMargins left="0.59055118110236227" right="0.62992125984251968" top="0.98425196850393704" bottom="0.98425196850393704" header="0.51181102362204722" footer="0.51181102362204722"/>
  <pageSetup paperSize="9" orientation="landscape" horizontalDpi="180" verticalDpi="4294967292"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52"/>
  </sheetPr>
  <dimension ref="A1:O55"/>
  <sheetViews>
    <sheetView showGridLines="0" topLeftCell="A37" zoomScaleNormal="100" workbookViewId="0">
      <selection activeCell="N38" sqref="N38"/>
    </sheetView>
  </sheetViews>
  <sheetFormatPr defaultRowHeight="12.75"/>
  <cols>
    <col min="1" max="1" width="0.85546875" customWidth="1"/>
    <col min="3" max="3" width="9" customWidth="1"/>
    <col min="4" max="4" width="10.85546875" customWidth="1"/>
    <col min="5" max="5" width="10.28515625" customWidth="1"/>
    <col min="6" max="6" width="11.42578125" customWidth="1"/>
    <col min="9" max="9" width="9.42578125" customWidth="1"/>
    <col min="10" max="10" width="9.5703125" customWidth="1"/>
    <col min="11" max="11" width="1.42578125" customWidth="1"/>
    <col min="12" max="12" width="1.28515625" customWidth="1"/>
    <col min="13" max="13" width="9.85546875" customWidth="1"/>
    <col min="14" max="14" width="2.7109375" customWidth="1"/>
  </cols>
  <sheetData>
    <row r="1" spans="1:15">
      <c r="A1" s="116"/>
      <c r="B1" s="116"/>
      <c r="C1" s="116"/>
      <c r="D1" s="116"/>
      <c r="E1" s="116"/>
      <c r="F1" s="116"/>
      <c r="G1" s="116"/>
      <c r="H1" s="116"/>
      <c r="I1" s="116"/>
      <c r="J1" s="116"/>
      <c r="K1" s="116"/>
      <c r="L1" s="116"/>
      <c r="M1" s="116"/>
      <c r="N1" s="116"/>
      <c r="O1" s="116"/>
    </row>
    <row r="2" spans="1:15" ht="24.75" customHeight="1">
      <c r="A2" s="256"/>
      <c r="B2" s="1942" t="s">
        <v>0</v>
      </c>
      <c r="C2" s="1943"/>
      <c r="D2" s="1943"/>
      <c r="E2" s="1943"/>
      <c r="F2" s="1943"/>
      <c r="G2" s="1943"/>
      <c r="H2" s="1943"/>
      <c r="I2" s="1943"/>
      <c r="J2" s="1943"/>
      <c r="K2" s="1944"/>
      <c r="L2" s="257"/>
      <c r="M2" s="258"/>
      <c r="N2" s="258"/>
      <c r="O2" s="116"/>
    </row>
    <row r="3" spans="1:15">
      <c r="A3" s="116"/>
      <c r="B3" s="127"/>
      <c r="C3" s="127"/>
      <c r="D3" s="127"/>
      <c r="E3" s="127"/>
      <c r="F3" s="127"/>
      <c r="G3" s="127"/>
      <c r="H3" s="127"/>
      <c r="I3" s="127"/>
      <c r="J3" s="127"/>
      <c r="K3" s="127"/>
      <c r="L3" s="127"/>
      <c r="M3" s="127"/>
      <c r="N3" s="116"/>
      <c r="O3" s="116"/>
    </row>
    <row r="4" spans="1:15" ht="4.5" customHeight="1">
      <c r="A4" s="116"/>
      <c r="B4" s="362"/>
      <c r="C4" s="363"/>
      <c r="D4" s="363"/>
      <c r="E4" s="363"/>
      <c r="F4" s="363"/>
      <c r="G4" s="363"/>
      <c r="H4" s="363"/>
      <c r="I4" s="363"/>
      <c r="J4" s="363"/>
      <c r="K4" s="364"/>
      <c r="L4" s="127"/>
      <c r="M4" s="127"/>
      <c r="N4" s="116"/>
      <c r="O4" s="116"/>
    </row>
    <row r="5" spans="1:15">
      <c r="A5" s="116"/>
      <c r="B5" s="365" t="s">
        <v>894</v>
      </c>
      <c r="C5" s="127"/>
      <c r="D5" s="127"/>
      <c r="E5" s="127"/>
      <c r="F5" s="228"/>
      <c r="G5" s="254" t="s">
        <v>4844</v>
      </c>
      <c r="H5" s="128"/>
      <c r="I5" s="128"/>
      <c r="J5" s="128"/>
      <c r="K5" s="366"/>
      <c r="L5" s="128"/>
      <c r="M5" s="128"/>
      <c r="N5" s="116"/>
      <c r="O5" s="116"/>
    </row>
    <row r="6" spans="1:15">
      <c r="A6" s="116"/>
      <c r="B6" s="365" t="s">
        <v>895</v>
      </c>
      <c r="C6" s="127"/>
      <c r="D6" s="127"/>
      <c r="E6" s="127"/>
      <c r="F6" s="228"/>
      <c r="G6" s="141" t="s">
        <v>899</v>
      </c>
      <c r="H6" s="133"/>
      <c r="I6" s="133"/>
      <c r="J6" s="230"/>
      <c r="K6" s="367"/>
      <c r="L6" s="133"/>
      <c r="M6" s="253"/>
      <c r="N6" s="116"/>
      <c r="O6" s="116"/>
    </row>
    <row r="7" spans="1:15">
      <c r="A7" s="116"/>
      <c r="B7" s="365" t="s">
        <v>896</v>
      </c>
      <c r="C7" s="127"/>
      <c r="D7" s="127"/>
      <c r="E7" s="127"/>
      <c r="F7" s="228"/>
      <c r="G7" s="141" t="s">
        <v>900</v>
      </c>
      <c r="H7" s="133"/>
      <c r="I7" s="133"/>
      <c r="J7" s="230"/>
      <c r="K7" s="367"/>
      <c r="L7" s="133"/>
      <c r="M7" s="133"/>
      <c r="N7" s="116"/>
      <c r="O7" s="116"/>
    </row>
    <row r="8" spans="1:15">
      <c r="A8" s="116"/>
      <c r="B8" s="368"/>
      <c r="C8" s="127"/>
      <c r="D8" s="127"/>
      <c r="E8" s="127"/>
      <c r="F8" s="127"/>
      <c r="G8" s="141" t="s">
        <v>901</v>
      </c>
      <c r="H8" s="127"/>
      <c r="I8" s="127"/>
      <c r="J8" s="230"/>
      <c r="K8" s="369"/>
      <c r="L8" s="127"/>
      <c r="M8" s="127"/>
      <c r="N8" s="116"/>
      <c r="O8" s="116"/>
    </row>
    <row r="9" spans="1:15">
      <c r="A9" s="116"/>
      <c r="B9" s="365" t="s">
        <v>897</v>
      </c>
      <c r="C9" s="127"/>
      <c r="D9" s="133"/>
      <c r="E9" s="128"/>
      <c r="F9" s="227" t="s">
        <v>898</v>
      </c>
      <c r="G9" s="141" t="s">
        <v>902</v>
      </c>
      <c r="H9" s="127"/>
      <c r="I9" s="127"/>
      <c r="J9" s="228"/>
      <c r="K9" s="369"/>
      <c r="L9" s="127"/>
      <c r="M9" s="127"/>
      <c r="N9" s="116"/>
      <c r="O9" s="116"/>
    </row>
    <row r="10" spans="1:15">
      <c r="A10" s="116"/>
      <c r="B10" s="370"/>
      <c r="C10" s="127"/>
      <c r="D10" s="129"/>
      <c r="E10" s="134"/>
      <c r="F10" s="229"/>
      <c r="G10" s="141" t="s">
        <v>903</v>
      </c>
      <c r="H10" s="127"/>
      <c r="I10" s="127"/>
      <c r="J10" s="228"/>
      <c r="K10" s="369"/>
      <c r="L10" s="127"/>
      <c r="M10" s="127"/>
      <c r="N10" s="116"/>
      <c r="O10" s="116"/>
    </row>
    <row r="11" spans="1:15">
      <c r="A11" s="116"/>
      <c r="B11" s="370"/>
      <c r="C11" s="127"/>
      <c r="D11" s="129"/>
      <c r="E11" s="134"/>
      <c r="F11" s="229"/>
      <c r="G11" s="126"/>
      <c r="H11" s="127"/>
      <c r="I11" s="127"/>
      <c r="J11" s="127"/>
      <c r="K11" s="369"/>
      <c r="L11" s="127"/>
      <c r="M11" s="127"/>
      <c r="N11" s="116"/>
      <c r="O11" s="116"/>
    </row>
    <row r="12" spans="1:15">
      <c r="A12" s="116"/>
      <c r="B12" s="370"/>
      <c r="C12" s="127"/>
      <c r="D12" s="129"/>
      <c r="E12" s="134"/>
      <c r="F12" s="229"/>
      <c r="G12" s="126"/>
      <c r="H12" s="127"/>
      <c r="I12" s="127"/>
      <c r="J12" s="127"/>
      <c r="K12" s="369"/>
      <c r="L12" s="127"/>
      <c r="M12" s="127"/>
      <c r="N12" s="116"/>
      <c r="O12" s="116"/>
    </row>
    <row r="13" spans="1:15">
      <c r="A13" s="116"/>
      <c r="B13" s="370"/>
      <c r="C13" s="127"/>
      <c r="D13" s="129"/>
      <c r="E13" s="134"/>
      <c r="F13" s="229"/>
      <c r="G13" s="126"/>
      <c r="H13" s="127"/>
      <c r="I13" s="127"/>
      <c r="J13" s="127"/>
      <c r="K13" s="369"/>
      <c r="L13" s="127"/>
      <c r="M13" s="127"/>
      <c r="N13" s="116"/>
      <c r="O13" s="116"/>
    </row>
    <row r="14" spans="1:15">
      <c r="A14" s="116"/>
      <c r="B14" s="370"/>
      <c r="C14" s="127"/>
      <c r="D14" s="129"/>
      <c r="E14" s="135"/>
      <c r="F14" s="229"/>
      <c r="G14" s="126"/>
      <c r="H14" s="127"/>
      <c r="I14" s="127"/>
      <c r="J14" s="127"/>
      <c r="K14" s="369"/>
      <c r="L14" s="127"/>
      <c r="M14" s="127"/>
      <c r="N14" s="116"/>
      <c r="O14" s="116"/>
    </row>
    <row r="15" spans="1:15">
      <c r="A15" s="116"/>
      <c r="B15" s="370"/>
      <c r="C15" s="127"/>
      <c r="D15" s="129"/>
      <c r="E15" s="134"/>
      <c r="F15" s="229"/>
      <c r="G15" s="126"/>
      <c r="H15" s="127"/>
      <c r="I15" s="127"/>
      <c r="J15" s="127"/>
      <c r="K15" s="369"/>
      <c r="L15" s="127"/>
      <c r="M15" s="127"/>
      <c r="N15" s="116"/>
      <c r="O15" s="116"/>
    </row>
    <row r="16" spans="1:15">
      <c r="A16" s="116"/>
      <c r="B16" s="371"/>
      <c r="C16" s="372"/>
      <c r="D16" s="372"/>
      <c r="E16" s="372"/>
      <c r="F16" s="372"/>
      <c r="G16" s="373"/>
      <c r="H16" s="372"/>
      <c r="I16" s="372"/>
      <c r="J16" s="372"/>
      <c r="K16" s="374"/>
      <c r="L16" s="127"/>
      <c r="M16" s="127"/>
      <c r="N16" s="116"/>
      <c r="O16" s="116"/>
    </row>
    <row r="17" spans="1:15">
      <c r="A17" s="116"/>
      <c r="B17" s="141"/>
      <c r="C17" s="127"/>
      <c r="D17" s="127"/>
      <c r="E17" s="127"/>
      <c r="F17" s="127"/>
      <c r="G17" s="126"/>
      <c r="H17" s="127"/>
      <c r="I17" s="127"/>
      <c r="J17" s="127"/>
      <c r="K17" s="127"/>
      <c r="L17" s="127"/>
      <c r="M17" s="127"/>
      <c r="N17" s="116"/>
      <c r="O17" s="116"/>
    </row>
    <row r="18" spans="1:15">
      <c r="A18" s="116"/>
      <c r="B18" s="141"/>
      <c r="C18" s="127"/>
      <c r="D18" s="127"/>
      <c r="E18" s="127"/>
      <c r="F18" s="127"/>
      <c r="G18" s="126"/>
      <c r="H18" s="127"/>
      <c r="I18" s="127"/>
      <c r="J18" s="127"/>
      <c r="K18" s="127"/>
      <c r="L18" s="127"/>
      <c r="M18" s="127"/>
      <c r="N18" s="116"/>
      <c r="O18" s="116"/>
    </row>
    <row r="19" spans="1:15">
      <c r="A19" s="116"/>
      <c r="B19" s="207"/>
      <c r="C19" s="127"/>
      <c r="D19" s="127"/>
      <c r="E19" s="127"/>
      <c r="F19" s="127"/>
      <c r="G19" s="126"/>
      <c r="H19" s="127"/>
      <c r="I19" s="127"/>
      <c r="J19" s="127"/>
      <c r="K19" s="127"/>
      <c r="L19" s="127"/>
      <c r="M19" s="127"/>
      <c r="N19" s="116"/>
      <c r="O19" s="116"/>
    </row>
    <row r="20" spans="1:15">
      <c r="A20" s="116"/>
      <c r="B20" s="141"/>
      <c r="C20" s="127"/>
      <c r="D20" s="127"/>
      <c r="E20" s="127"/>
      <c r="F20" s="137"/>
      <c r="G20" s="126"/>
      <c r="H20" s="127"/>
      <c r="I20" s="127"/>
      <c r="J20" s="127"/>
      <c r="K20" s="127"/>
      <c r="L20" s="127"/>
      <c r="M20" s="127"/>
      <c r="N20" s="116"/>
      <c r="O20" s="116"/>
    </row>
    <row r="21" spans="1:15">
      <c r="A21" s="116"/>
      <c r="B21" s="141"/>
      <c r="C21" s="127"/>
      <c r="D21" s="127"/>
      <c r="E21" s="127"/>
      <c r="F21" s="137"/>
      <c r="G21" s="142"/>
      <c r="H21" s="127"/>
      <c r="I21" s="127"/>
      <c r="J21" s="127"/>
      <c r="K21" s="127"/>
      <c r="L21" s="127"/>
      <c r="M21" s="127"/>
      <c r="N21" s="116"/>
      <c r="O21" s="116"/>
    </row>
    <row r="22" spans="1:15" ht="10.5" customHeight="1">
      <c r="A22" s="116"/>
      <c r="B22" s="126"/>
      <c r="C22" s="127"/>
      <c r="D22" s="127"/>
      <c r="E22" s="127"/>
      <c r="F22" s="127"/>
      <c r="G22" s="142"/>
      <c r="H22" s="127"/>
      <c r="I22" s="127"/>
      <c r="J22" s="127"/>
      <c r="K22" s="127"/>
      <c r="L22" s="127"/>
      <c r="M22" s="127"/>
      <c r="N22" s="116"/>
      <c r="O22" s="116"/>
    </row>
    <row r="23" spans="1:15">
      <c r="A23" s="126"/>
      <c r="B23" s="127"/>
      <c r="C23" s="339" t="s">
        <v>1119</v>
      </c>
      <c r="D23" s="340"/>
      <c r="E23" s="340"/>
      <c r="F23" s="340"/>
      <c r="G23" s="340"/>
      <c r="H23" s="340"/>
      <c r="I23" s="341"/>
      <c r="J23" s="127"/>
      <c r="K23" s="127"/>
      <c r="L23" s="127"/>
      <c r="M23" s="116"/>
      <c r="N23" s="116"/>
      <c r="O23" s="116"/>
    </row>
    <row r="24" spans="1:15" ht="6" customHeight="1">
      <c r="A24" s="126"/>
      <c r="B24" s="127"/>
      <c r="C24" s="309"/>
      <c r="D24" s="310"/>
      <c r="E24" s="310"/>
      <c r="F24" s="310"/>
      <c r="G24" s="310"/>
      <c r="H24" s="310"/>
      <c r="I24" s="310"/>
      <c r="J24" s="127"/>
      <c r="K24" s="127"/>
      <c r="L24" s="127"/>
      <c r="M24" s="116"/>
      <c r="N24" s="116"/>
      <c r="O24" s="116"/>
    </row>
    <row r="25" spans="1:15">
      <c r="C25" s="312"/>
      <c r="D25" s="312" t="s">
        <v>1107</v>
      </c>
      <c r="E25" s="312"/>
      <c r="F25" s="312" t="s">
        <v>1108</v>
      </c>
      <c r="G25" s="312"/>
      <c r="H25" s="312"/>
      <c r="I25" s="313" t="s">
        <v>1109</v>
      </c>
    </row>
    <row r="26" spans="1:15">
      <c r="C26" s="314" t="s">
        <v>1110</v>
      </c>
      <c r="D26" s="314" t="s">
        <v>1111</v>
      </c>
      <c r="E26" s="314" t="s">
        <v>1112</v>
      </c>
      <c r="F26" s="314" t="s">
        <v>1113</v>
      </c>
      <c r="G26" s="314" t="s">
        <v>1114</v>
      </c>
      <c r="H26" s="314" t="s">
        <v>1115</v>
      </c>
      <c r="I26" s="314" t="s">
        <v>1116</v>
      </c>
    </row>
    <row r="27" spans="1:15">
      <c r="C27" s="230"/>
      <c r="D27" s="230"/>
      <c r="E27" s="230"/>
      <c r="F27" s="230"/>
      <c r="G27" s="230"/>
      <c r="H27" s="230"/>
      <c r="I27" s="230"/>
    </row>
    <row r="28" spans="1:15">
      <c r="C28" s="311"/>
      <c r="D28" s="230"/>
      <c r="E28" s="230"/>
      <c r="F28" s="230"/>
      <c r="G28" s="230"/>
      <c r="H28" s="230"/>
      <c r="I28" s="230"/>
    </row>
    <row r="29" spans="1:15">
      <c r="C29" s="311"/>
      <c r="D29" s="230"/>
      <c r="E29" s="230"/>
      <c r="F29" s="230"/>
      <c r="G29" s="230"/>
      <c r="H29" s="230"/>
      <c r="I29" s="230"/>
    </row>
    <row r="30" spans="1:15">
      <c r="C30" s="311"/>
      <c r="D30" s="230"/>
      <c r="E30" s="230"/>
      <c r="F30" s="230"/>
      <c r="G30" s="230"/>
      <c r="H30" s="230"/>
      <c r="I30" s="230"/>
    </row>
    <row r="31" spans="1:15">
      <c r="C31" s="311"/>
      <c r="D31" s="230"/>
      <c r="E31" s="230"/>
      <c r="F31" s="230"/>
      <c r="G31" s="230"/>
      <c r="H31" s="230"/>
      <c r="I31" s="230"/>
    </row>
    <row r="32" spans="1:15">
      <c r="C32" s="311"/>
      <c r="D32" s="230"/>
      <c r="E32" s="230"/>
      <c r="F32" s="230"/>
      <c r="G32" s="230"/>
      <c r="H32" s="230"/>
      <c r="I32" s="230"/>
    </row>
    <row r="33" spans="2:13">
      <c r="B33" s="255"/>
      <c r="C33" s="311"/>
      <c r="D33" s="230"/>
      <c r="E33" s="230"/>
      <c r="F33" s="230"/>
      <c r="G33" s="230"/>
      <c r="H33" s="230"/>
      <c r="I33" s="230"/>
    </row>
    <row r="34" spans="2:13">
      <c r="C34" s="311"/>
      <c r="D34" s="230"/>
      <c r="E34" s="230"/>
      <c r="F34" s="230"/>
      <c r="G34" s="230"/>
      <c r="H34" s="230"/>
      <c r="I34" s="230"/>
    </row>
    <row r="35" spans="2:13">
      <c r="C35" s="311"/>
      <c r="D35" s="230"/>
      <c r="E35" s="230"/>
      <c r="F35" s="230"/>
      <c r="G35" s="230"/>
      <c r="H35" s="230"/>
      <c r="I35" s="230"/>
      <c r="M35" s="219"/>
    </row>
    <row r="36" spans="2:13">
      <c r="C36" s="311"/>
      <c r="D36" s="230"/>
      <c r="E36" s="230"/>
      <c r="F36" s="230"/>
      <c r="G36" s="230"/>
      <c r="H36" s="230"/>
      <c r="I36" s="230"/>
    </row>
    <row r="37" spans="2:13">
      <c r="C37" s="311"/>
      <c r="D37" s="230"/>
      <c r="E37" s="230"/>
      <c r="F37" s="230"/>
      <c r="G37" s="230"/>
      <c r="H37" s="230"/>
      <c r="I37" s="230"/>
    </row>
    <row r="38" spans="2:13">
      <c r="C38" s="311"/>
      <c r="D38" s="230"/>
      <c r="E38" s="230"/>
      <c r="F38" s="230"/>
      <c r="G38" s="230"/>
      <c r="H38" s="230"/>
      <c r="I38" s="230"/>
    </row>
    <row r="39" spans="2:13">
      <c r="C39" s="311"/>
      <c r="D39" s="230"/>
      <c r="E39" s="230"/>
      <c r="F39" s="230"/>
      <c r="G39" s="230"/>
      <c r="H39" s="230"/>
      <c r="I39" s="230"/>
    </row>
    <row r="40" spans="2:13">
      <c r="C40" s="142" t="s">
        <v>1117</v>
      </c>
      <c r="D40" s="127"/>
      <c r="E40" s="127"/>
      <c r="F40" s="127"/>
      <c r="G40" s="127"/>
      <c r="H40" s="127"/>
      <c r="I40" s="127"/>
    </row>
    <row r="41" spans="2:13">
      <c r="C41" s="142" t="s">
        <v>1118</v>
      </c>
      <c r="D41" s="127"/>
      <c r="E41" s="127"/>
      <c r="F41" s="127"/>
      <c r="G41" s="127"/>
      <c r="H41" s="127"/>
      <c r="I41" s="127"/>
    </row>
    <row r="44" spans="2:13">
      <c r="B44" s="207" t="s">
        <v>1</v>
      </c>
    </row>
    <row r="50" spans="10:10">
      <c r="J50" s="219" t="s">
        <v>4845</v>
      </c>
    </row>
    <row r="55" spans="10:10">
      <c r="J55" s="219"/>
    </row>
  </sheetData>
  <mergeCells count="1">
    <mergeCell ref="B2:K2"/>
  </mergeCells>
  <phoneticPr fontId="0" type="noConversion"/>
  <printOptions horizontalCentered="1"/>
  <pageMargins left="0.5" right="0.3" top="1.51" bottom="0.98425196850393704" header="1.32" footer="0.51181102362204722"/>
  <pageSetup paperSize="9" orientation="portrait" r:id="rId1"/>
  <headerFooter alignWithMargins="0"/>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syncVertical="1" syncRef="A1" transitionEvaluation="1" codeName="Sheet20">
    <tabColor indexed="52"/>
  </sheetPr>
  <dimension ref="A1:E56"/>
  <sheetViews>
    <sheetView showGridLines="0" zoomScaleNormal="100" workbookViewId="0"/>
  </sheetViews>
  <sheetFormatPr defaultColWidth="9.42578125" defaultRowHeight="12"/>
  <cols>
    <col min="1" max="1" width="41.140625" style="106" customWidth="1"/>
    <col min="2" max="4" width="9.85546875" style="106" customWidth="1"/>
    <col min="5" max="5" width="9.85546875" style="107" customWidth="1"/>
    <col min="6" max="250" width="9.42578125" style="106" customWidth="1"/>
    <col min="251" max="16384" width="9.42578125" style="106"/>
  </cols>
  <sheetData>
    <row r="1" spans="1:5" ht="6.75" customHeight="1"/>
    <row r="2" spans="1:5" ht="24" customHeight="1">
      <c r="A2" s="342" t="s">
        <v>838</v>
      </c>
      <c r="B2" s="343"/>
      <c r="C2" s="343"/>
      <c r="D2" s="343"/>
      <c r="E2" s="344"/>
    </row>
    <row r="3" spans="1:5" ht="15" customHeight="1">
      <c r="A3" s="259"/>
      <c r="B3" s="259"/>
      <c r="C3" s="259"/>
      <c r="D3" s="259"/>
      <c r="E3" s="259"/>
    </row>
    <row r="4" spans="1:5" ht="11.25" customHeight="1">
      <c r="E4" s="244" t="s">
        <v>2131</v>
      </c>
    </row>
    <row r="5" spans="1:5" ht="12.75">
      <c r="A5" s="264" t="s">
        <v>878</v>
      </c>
      <c r="B5" s="109" t="str">
        <f>IF('F1'!AP39="","0",YEAR('F1'!AP39))</f>
        <v>0</v>
      </c>
      <c r="C5" s="109">
        <f>B5+1</f>
        <v>1</v>
      </c>
      <c r="D5" s="109">
        <f>C5+1</f>
        <v>2</v>
      </c>
      <c r="E5" s="109">
        <f>D5+1</f>
        <v>3</v>
      </c>
    </row>
    <row r="6" spans="1:5">
      <c r="A6" s="110" t="s">
        <v>839</v>
      </c>
      <c r="B6" s="260"/>
      <c r="C6" s="260"/>
      <c r="D6" s="260"/>
      <c r="E6" s="263"/>
    </row>
    <row r="7" spans="1:5" ht="3.75" customHeight="1">
      <c r="A7" s="111"/>
      <c r="B7" s="260"/>
      <c r="C7" s="260"/>
      <c r="D7" s="260"/>
      <c r="E7" s="263"/>
    </row>
    <row r="8" spans="1:5" ht="11.1" customHeight="1">
      <c r="A8" s="114" t="s">
        <v>840</v>
      </c>
      <c r="B8" s="261">
        <f>B9+B9</f>
        <v>0</v>
      </c>
      <c r="C8" s="261">
        <f>C9+C9</f>
        <v>0</v>
      </c>
      <c r="D8" s="261">
        <f>D9+D9</f>
        <v>0</v>
      </c>
      <c r="E8" s="261">
        <f>E9+E9</f>
        <v>0</v>
      </c>
    </row>
    <row r="9" spans="1:5" ht="11.1" customHeight="1">
      <c r="A9" s="112" t="s">
        <v>841</v>
      </c>
      <c r="B9" s="260"/>
      <c r="C9" s="260"/>
      <c r="D9" s="260"/>
      <c r="E9" s="263"/>
    </row>
    <row r="10" spans="1:5" ht="11.1" customHeight="1">
      <c r="A10" s="112" t="s">
        <v>842</v>
      </c>
      <c r="B10" s="260"/>
      <c r="C10" s="260"/>
      <c r="D10" s="260"/>
      <c r="E10" s="263"/>
    </row>
    <row r="11" spans="1:5" ht="3.75" customHeight="1">
      <c r="A11" s="111"/>
      <c r="B11" s="260"/>
      <c r="C11" s="260"/>
      <c r="D11" s="260"/>
      <c r="E11" s="263"/>
    </row>
    <row r="12" spans="1:5" ht="11.1" customHeight="1">
      <c r="A12" s="114" t="s">
        <v>843</v>
      </c>
      <c r="B12" s="260"/>
      <c r="C12" s="260"/>
      <c r="D12" s="260"/>
      <c r="E12" s="263"/>
    </row>
    <row r="13" spans="1:5" ht="4.5" customHeight="1">
      <c r="A13" s="111"/>
      <c r="B13" s="260"/>
      <c r="C13" s="260"/>
      <c r="D13" s="260"/>
      <c r="E13" s="263"/>
    </row>
    <row r="14" spans="1:5" ht="11.1" customHeight="1">
      <c r="A14" s="114" t="s">
        <v>844</v>
      </c>
      <c r="B14" s="261">
        <f>B15+B16</f>
        <v>0</v>
      </c>
      <c r="C14" s="261">
        <f>C15+C16</f>
        <v>0</v>
      </c>
      <c r="D14" s="261">
        <f>D15+D16</f>
        <v>0</v>
      </c>
      <c r="E14" s="261">
        <f>E15+E16</f>
        <v>0</v>
      </c>
    </row>
    <row r="15" spans="1:5" ht="11.1" customHeight="1">
      <c r="A15" s="112" t="s">
        <v>2659</v>
      </c>
      <c r="B15" s="260"/>
      <c r="C15" s="260"/>
      <c r="D15" s="260"/>
      <c r="E15" s="263"/>
    </row>
    <row r="16" spans="1:5" ht="11.1" customHeight="1">
      <c r="A16" s="112" t="s">
        <v>845</v>
      </c>
      <c r="B16" s="260"/>
      <c r="C16" s="260"/>
      <c r="D16" s="260"/>
      <c r="E16" s="263"/>
    </row>
    <row r="17" spans="1:5" ht="4.5" customHeight="1">
      <c r="A17" s="111"/>
      <c r="B17" s="260"/>
      <c r="C17" s="260"/>
      <c r="D17" s="260"/>
      <c r="E17" s="263"/>
    </row>
    <row r="18" spans="1:5" ht="11.1" customHeight="1">
      <c r="A18" s="114" t="s">
        <v>846</v>
      </c>
      <c r="B18" s="261">
        <f>SUM(B19:B23)</f>
        <v>0</v>
      </c>
      <c r="C18" s="261">
        <f>SUM(C19:C23)</f>
        <v>0</v>
      </c>
      <c r="D18" s="261">
        <f>SUM(D19:D23)</f>
        <v>0</v>
      </c>
      <c r="E18" s="261">
        <f>SUM(E19:E23)</f>
        <v>0</v>
      </c>
    </row>
    <row r="19" spans="1:5" ht="11.1" customHeight="1">
      <c r="A19" s="112" t="s">
        <v>847</v>
      </c>
      <c r="B19" s="260"/>
      <c r="C19" s="260"/>
      <c r="D19" s="260"/>
      <c r="E19" s="263"/>
    </row>
    <row r="20" spans="1:5" ht="11.1" customHeight="1">
      <c r="A20" s="112" t="s">
        <v>848</v>
      </c>
      <c r="B20" s="260"/>
      <c r="C20" s="260"/>
      <c r="D20" s="260"/>
      <c r="E20" s="263"/>
    </row>
    <row r="21" spans="1:5" ht="11.1" customHeight="1">
      <c r="A21" s="112" t="s">
        <v>849</v>
      </c>
      <c r="B21" s="260"/>
      <c r="C21" s="260"/>
      <c r="D21" s="260"/>
      <c r="E21" s="263"/>
    </row>
    <row r="22" spans="1:5" ht="11.1" customHeight="1">
      <c r="A22" s="112" t="s">
        <v>850</v>
      </c>
      <c r="B22" s="260"/>
      <c r="C22" s="260"/>
      <c r="D22" s="260"/>
      <c r="E22" s="263"/>
    </row>
    <row r="23" spans="1:5" ht="11.1" customHeight="1">
      <c r="A23" s="112" t="s">
        <v>851</v>
      </c>
      <c r="B23" s="260"/>
      <c r="C23" s="260"/>
      <c r="D23" s="260"/>
      <c r="E23" s="263"/>
    </row>
    <row r="24" spans="1:5" ht="3" customHeight="1">
      <c r="A24" s="111"/>
      <c r="B24" s="260"/>
      <c r="C24" s="260"/>
      <c r="D24" s="260"/>
      <c r="E24" s="263"/>
    </row>
    <row r="25" spans="1:5" ht="11.1" customHeight="1">
      <c r="A25" s="114" t="s">
        <v>4864</v>
      </c>
      <c r="B25" s="260"/>
      <c r="C25" s="260"/>
      <c r="D25" s="260"/>
      <c r="E25" s="263"/>
    </row>
    <row r="26" spans="1:5" ht="11.1" customHeight="1">
      <c r="A26" s="108" t="s">
        <v>632</v>
      </c>
      <c r="B26" s="262">
        <f>B8+B12+B14+B18+B25</f>
        <v>0</v>
      </c>
      <c r="C26" s="262">
        <f>C8+C12+C14+C18+C25</f>
        <v>0</v>
      </c>
      <c r="D26" s="262">
        <f>D8+D12+D14+D18+D25</f>
        <v>0</v>
      </c>
      <c r="E26" s="262">
        <f>E8+E12+E14+E18+E25</f>
        <v>0</v>
      </c>
    </row>
    <row r="27" spans="1:5" ht="11.1" customHeight="1">
      <c r="A27" s="110" t="s">
        <v>852</v>
      </c>
      <c r="B27" s="260"/>
      <c r="C27" s="260"/>
      <c r="D27" s="260"/>
      <c r="E27" s="263"/>
    </row>
    <row r="28" spans="1:5" ht="3.75" customHeight="1">
      <c r="A28" s="111"/>
      <c r="B28" s="260"/>
      <c r="C28" s="260"/>
      <c r="D28" s="260"/>
      <c r="E28" s="263"/>
    </row>
    <row r="29" spans="1:5" ht="11.1" customHeight="1">
      <c r="A29" s="114" t="s">
        <v>853</v>
      </c>
      <c r="B29" s="260"/>
      <c r="C29" s="260"/>
      <c r="D29" s="260"/>
      <c r="E29" s="263"/>
    </row>
    <row r="30" spans="1:5" ht="4.5" customHeight="1">
      <c r="A30" s="111"/>
      <c r="B30" s="260"/>
      <c r="C30" s="260"/>
      <c r="D30" s="260"/>
      <c r="E30" s="263"/>
    </row>
    <row r="31" spans="1:5" ht="11.1" customHeight="1">
      <c r="A31" s="114" t="s">
        <v>854</v>
      </c>
      <c r="B31" s="261">
        <f>SUM(B32:B37)</f>
        <v>0</v>
      </c>
      <c r="C31" s="261">
        <f>SUM(C32:C37)</f>
        <v>0</v>
      </c>
      <c r="D31" s="261">
        <f>SUM(D32:D37)</f>
        <v>0</v>
      </c>
      <c r="E31" s="261">
        <f>SUM(E32:E37)</f>
        <v>0</v>
      </c>
    </row>
    <row r="32" spans="1:5" ht="11.1" customHeight="1">
      <c r="A32" s="112" t="s">
        <v>855</v>
      </c>
      <c r="B32" s="260"/>
      <c r="C32" s="260"/>
      <c r="D32" s="260"/>
      <c r="E32" s="263"/>
    </row>
    <row r="33" spans="1:5" ht="11.1" customHeight="1">
      <c r="A33" s="112" t="s">
        <v>847</v>
      </c>
      <c r="B33" s="260"/>
      <c r="C33" s="260"/>
      <c r="D33" s="260"/>
      <c r="E33" s="263"/>
    </row>
    <row r="34" spans="1:5" ht="11.1" customHeight="1">
      <c r="A34" s="112" t="s">
        <v>848</v>
      </c>
      <c r="B34" s="260"/>
      <c r="C34" s="260"/>
      <c r="D34" s="260"/>
      <c r="E34" s="263"/>
    </row>
    <row r="35" spans="1:5" ht="11.1" customHeight="1">
      <c r="A35" s="112" t="s">
        <v>856</v>
      </c>
      <c r="B35" s="260"/>
      <c r="C35" s="260"/>
      <c r="D35" s="260"/>
      <c r="E35" s="263"/>
    </row>
    <row r="36" spans="1:5" ht="11.1" customHeight="1">
      <c r="A36" s="112" t="s">
        <v>850</v>
      </c>
      <c r="B36" s="260"/>
      <c r="C36" s="260"/>
      <c r="D36" s="260"/>
      <c r="E36" s="263"/>
    </row>
    <row r="37" spans="1:5" ht="11.1" customHeight="1">
      <c r="A37" s="112" t="s">
        <v>851</v>
      </c>
      <c r="B37" s="260"/>
      <c r="C37" s="260"/>
      <c r="D37" s="260"/>
      <c r="E37" s="263"/>
    </row>
    <row r="38" spans="1:5" ht="3.75" customHeight="1">
      <c r="A38" s="111"/>
      <c r="B38" s="260"/>
      <c r="C38" s="260"/>
      <c r="D38" s="260"/>
      <c r="E38" s="263"/>
    </row>
    <row r="39" spans="1:5" ht="11.1" customHeight="1">
      <c r="A39" s="114" t="s">
        <v>857</v>
      </c>
      <c r="B39" s="260"/>
      <c r="C39" s="260"/>
      <c r="D39" s="260"/>
      <c r="E39" s="263"/>
    </row>
    <row r="40" spans="1:5" ht="4.5" customHeight="1">
      <c r="A40" s="111"/>
      <c r="B40" s="260"/>
      <c r="C40" s="260"/>
      <c r="D40" s="260"/>
      <c r="E40" s="263"/>
    </row>
    <row r="41" spans="1:5" ht="11.1" customHeight="1">
      <c r="A41" s="114" t="s">
        <v>858</v>
      </c>
      <c r="B41" s="260"/>
      <c r="C41" s="260"/>
      <c r="D41" s="260"/>
      <c r="E41" s="263"/>
    </row>
    <row r="42" spans="1:5" ht="3.75" customHeight="1">
      <c r="A42" s="111"/>
      <c r="B42" s="260"/>
      <c r="C42" s="260"/>
      <c r="D42" s="260"/>
      <c r="E42" s="263"/>
    </row>
    <row r="43" spans="1:5" ht="11.1" customHeight="1">
      <c r="A43" s="114" t="s">
        <v>859</v>
      </c>
      <c r="B43" s="260"/>
      <c r="C43" s="260"/>
      <c r="D43" s="260"/>
      <c r="E43" s="263"/>
    </row>
    <row r="44" spans="1:5" ht="11.1" customHeight="1">
      <c r="A44" s="108" t="s">
        <v>632</v>
      </c>
      <c r="B44" s="262">
        <f>B29+B31+B39+B41+B43</f>
        <v>0</v>
      </c>
      <c r="C44" s="262">
        <f>C29+C31+C39+C41+C43</f>
        <v>0</v>
      </c>
      <c r="D44" s="262">
        <f>D29+D31+D39+D41+D43</f>
        <v>0</v>
      </c>
      <c r="E44" s="262">
        <f>E29+E31+E39+E41+E43</f>
        <v>0</v>
      </c>
    </row>
    <row r="45" spans="1:5" ht="7.5" customHeight="1"/>
    <row r="46" spans="1:5">
      <c r="A46" s="115" t="s">
        <v>889</v>
      </c>
    </row>
    <row r="47" spans="1:5">
      <c r="A47" s="115" t="s">
        <v>890</v>
      </c>
    </row>
    <row r="48" spans="1:5" ht="3.75" customHeight="1">
      <c r="A48" s="113" t="s">
        <v>860</v>
      </c>
    </row>
    <row r="49" spans="1:5">
      <c r="A49" s="115" t="s">
        <v>888</v>
      </c>
    </row>
    <row r="56" spans="1:5" ht="12.75">
      <c r="E56" s="219" t="s">
        <v>4852</v>
      </c>
    </row>
  </sheetData>
  <phoneticPr fontId="0" type="noConversion"/>
  <printOptions horizontalCentered="1" verticalCentered="1" gridLinesSet="0"/>
  <pageMargins left="0.55118110236220474" right="0.27559055118110237" top="0.6692913385826772" bottom="0.35433070866141736" header="1.5354330708661419" footer="0.51181102362204722"/>
  <pageSetup paperSize="9" orientation="portrait" horizontalDpi="4294967292" vertic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16" transitionEvaluation="1" codeName="Sheet21">
    <tabColor indexed="52"/>
  </sheetPr>
  <dimension ref="A2:Z56"/>
  <sheetViews>
    <sheetView showGridLines="0" topLeftCell="A16" zoomScaleNormal="100" workbookViewId="0"/>
  </sheetViews>
  <sheetFormatPr defaultColWidth="9.42578125" defaultRowHeight="9"/>
  <cols>
    <col min="1" max="1" width="15" style="56" customWidth="1"/>
    <col min="2" max="2" width="12.5703125" style="56" customWidth="1"/>
    <col min="3" max="3" width="4.28515625" style="56" customWidth="1"/>
    <col min="4" max="4" width="5.5703125" style="56" customWidth="1"/>
    <col min="5" max="5" width="8.140625" style="56" customWidth="1"/>
    <col min="6" max="9" width="7.42578125" style="56" customWidth="1"/>
    <col min="10" max="10" width="7.5703125" style="56" customWidth="1"/>
    <col min="11" max="11" width="7.42578125" style="56" customWidth="1"/>
    <col min="12" max="12" width="6.5703125" style="56" customWidth="1"/>
    <col min="13" max="13" width="7.42578125" style="56" customWidth="1"/>
    <col min="14" max="14" width="6.5703125" style="56" customWidth="1"/>
    <col min="15" max="15" width="7.42578125" style="56" customWidth="1"/>
    <col min="16" max="16" width="6.5703125" style="56" customWidth="1"/>
    <col min="17" max="17" width="7.42578125" style="56" customWidth="1"/>
    <col min="18" max="18" width="6.5703125" style="56" customWidth="1"/>
    <col min="19" max="19" width="7.42578125" style="56" customWidth="1"/>
    <col min="20" max="20" width="6.5703125" style="56" customWidth="1"/>
    <col min="21" max="21" width="7.42578125" style="56" customWidth="1"/>
    <col min="22" max="22" width="6.5703125" style="56" customWidth="1"/>
    <col min="23" max="23" width="7.42578125" style="56" customWidth="1"/>
    <col min="24" max="255" width="9.42578125" style="56" customWidth="1"/>
    <col min="256" max="16384" width="9.42578125" style="56"/>
  </cols>
  <sheetData>
    <row r="2" spans="1:26" ht="24" customHeight="1">
      <c r="A2" s="351"/>
      <c r="B2" s="352"/>
      <c r="C2" s="352"/>
      <c r="D2" s="352" t="s">
        <v>861</v>
      </c>
      <c r="E2" s="352"/>
      <c r="F2" s="352"/>
      <c r="G2" s="352"/>
      <c r="H2" s="352"/>
      <c r="I2" s="352"/>
      <c r="J2" s="352"/>
      <c r="K2" s="352"/>
      <c r="L2" s="352"/>
      <c r="M2" s="375"/>
      <c r="N2" s="352" t="s">
        <v>861</v>
      </c>
      <c r="O2" s="353"/>
      <c r="P2" s="353"/>
      <c r="Q2" s="353"/>
      <c r="R2" s="353"/>
      <c r="S2" s="353"/>
      <c r="T2" s="353"/>
      <c r="U2" s="353"/>
      <c r="V2" s="353"/>
      <c r="W2" s="354"/>
      <c r="X2" s="236"/>
      <c r="Y2" s="236"/>
      <c r="Z2" s="236"/>
    </row>
    <row r="3" spans="1:26" ht="3.75" customHeight="1">
      <c r="A3" s="265"/>
      <c r="B3" s="265"/>
      <c r="C3" s="265"/>
      <c r="D3" s="265"/>
      <c r="E3" s="265"/>
      <c r="F3" s="265"/>
      <c r="G3" s="265"/>
      <c r="H3" s="265"/>
      <c r="I3" s="265"/>
      <c r="J3" s="265"/>
      <c r="K3" s="265"/>
      <c r="L3" s="265"/>
      <c r="M3" s="265"/>
      <c r="N3" s="266"/>
      <c r="O3" s="266"/>
      <c r="P3" s="266"/>
      <c r="Q3" s="266"/>
      <c r="R3" s="266"/>
      <c r="S3" s="266"/>
      <c r="T3" s="266"/>
      <c r="U3" s="266"/>
      <c r="V3" s="266"/>
      <c r="W3" s="266"/>
      <c r="X3" s="236"/>
      <c r="Y3" s="236"/>
      <c r="Z3" s="236"/>
    </row>
    <row r="4" spans="1:26" ht="11.25">
      <c r="M4" s="244" t="s">
        <v>2131</v>
      </c>
      <c r="W4" s="234" t="s">
        <v>4873</v>
      </c>
    </row>
    <row r="5" spans="1:26">
      <c r="A5" s="57"/>
      <c r="B5" s="105"/>
      <c r="C5" s="57"/>
      <c r="D5" s="69" t="str">
        <f>IF('F1'!AP39="","0",YEAR('F1'!AP39))</f>
        <v>0</v>
      </c>
      <c r="E5" s="70"/>
      <c r="F5" s="69">
        <f>D5+1</f>
        <v>1</v>
      </c>
      <c r="G5" s="70"/>
      <c r="H5" s="71">
        <f>F5+1</f>
        <v>2</v>
      </c>
      <c r="I5" s="72"/>
      <c r="J5" s="71">
        <f>H5+1</f>
        <v>3</v>
      </c>
      <c r="K5" s="72"/>
      <c r="L5" s="71">
        <f>J5+1</f>
        <v>4</v>
      </c>
      <c r="M5" s="72"/>
      <c r="N5" s="71">
        <f>L5+1</f>
        <v>5</v>
      </c>
      <c r="O5" s="72"/>
      <c r="P5" s="71">
        <f>N5+1</f>
        <v>6</v>
      </c>
      <c r="Q5" s="72"/>
      <c r="R5" s="71">
        <f>P5+1</f>
        <v>7</v>
      </c>
      <c r="S5" s="72"/>
      <c r="T5" s="71">
        <f>R5+1</f>
        <v>8</v>
      </c>
      <c r="U5" s="72"/>
      <c r="V5" s="71">
        <f>T5+1</f>
        <v>9</v>
      </c>
      <c r="W5" s="72"/>
    </row>
    <row r="6" spans="1:26">
      <c r="A6" s="58" t="s">
        <v>879</v>
      </c>
      <c r="B6" s="58" t="s">
        <v>880</v>
      </c>
      <c r="C6" s="58" t="s">
        <v>881</v>
      </c>
      <c r="D6" s="59" t="s">
        <v>862</v>
      </c>
      <c r="E6" s="59" t="s">
        <v>863</v>
      </c>
      <c r="F6" s="59" t="s">
        <v>862</v>
      </c>
      <c r="G6" s="59" t="s">
        <v>863</v>
      </c>
      <c r="H6" s="58" t="s">
        <v>862</v>
      </c>
      <c r="I6" s="58" t="s">
        <v>863</v>
      </c>
      <c r="J6" s="58" t="s">
        <v>862</v>
      </c>
      <c r="K6" s="58" t="s">
        <v>863</v>
      </c>
      <c r="L6" s="58" t="s">
        <v>862</v>
      </c>
      <c r="M6" s="58" t="s">
        <v>863</v>
      </c>
      <c r="N6" s="58" t="s">
        <v>862</v>
      </c>
      <c r="O6" s="58" t="s">
        <v>863</v>
      </c>
      <c r="P6" s="58" t="s">
        <v>862</v>
      </c>
      <c r="Q6" s="58" t="s">
        <v>863</v>
      </c>
      <c r="R6" s="58" t="s">
        <v>862</v>
      </c>
      <c r="S6" s="58" t="s">
        <v>863</v>
      </c>
      <c r="T6" s="58" t="s">
        <v>862</v>
      </c>
      <c r="U6" s="58" t="s">
        <v>863</v>
      </c>
      <c r="V6" s="58" t="s">
        <v>862</v>
      </c>
      <c r="W6" s="58" t="s">
        <v>863</v>
      </c>
    </row>
    <row r="7" spans="1:26">
      <c r="A7" s="233"/>
      <c r="B7" s="61" t="s">
        <v>864</v>
      </c>
      <c r="C7" s="60"/>
      <c r="D7" s="65"/>
      <c r="E7" s="65"/>
      <c r="F7" s="65"/>
      <c r="G7" s="65"/>
      <c r="H7" s="65"/>
      <c r="I7" s="65"/>
      <c r="J7" s="65"/>
      <c r="K7" s="65"/>
      <c r="L7" s="65"/>
      <c r="M7" s="65"/>
      <c r="N7" s="65"/>
      <c r="O7" s="65"/>
      <c r="P7" s="65"/>
      <c r="Q7" s="65"/>
      <c r="R7" s="65"/>
      <c r="S7" s="65"/>
      <c r="T7" s="65"/>
      <c r="U7" s="65"/>
      <c r="V7" s="65"/>
      <c r="W7" s="65"/>
    </row>
    <row r="8" spans="1:26">
      <c r="A8" s="233" t="s">
        <v>4846</v>
      </c>
      <c r="B8" s="61" t="s">
        <v>865</v>
      </c>
      <c r="C8" s="60"/>
      <c r="D8" s="73">
        <f>D9+D10</f>
        <v>0</v>
      </c>
      <c r="E8" s="73">
        <f t="shared" ref="E8:W8" si="0">E9+E10</f>
        <v>0</v>
      </c>
      <c r="F8" s="73">
        <f t="shared" si="0"/>
        <v>0</v>
      </c>
      <c r="G8" s="73">
        <f t="shared" si="0"/>
        <v>0</v>
      </c>
      <c r="H8" s="73">
        <f t="shared" si="0"/>
        <v>0</v>
      </c>
      <c r="I8" s="73">
        <f t="shared" si="0"/>
        <v>0</v>
      </c>
      <c r="J8" s="73">
        <f t="shared" si="0"/>
        <v>0</v>
      </c>
      <c r="K8" s="73">
        <f t="shared" si="0"/>
        <v>0</v>
      </c>
      <c r="L8" s="73">
        <f t="shared" si="0"/>
        <v>0</v>
      </c>
      <c r="M8" s="73">
        <f t="shared" si="0"/>
        <v>0</v>
      </c>
      <c r="N8" s="73">
        <f t="shared" si="0"/>
        <v>0</v>
      </c>
      <c r="O8" s="73">
        <f t="shared" si="0"/>
        <v>0</v>
      </c>
      <c r="P8" s="73">
        <f t="shared" si="0"/>
        <v>0</v>
      </c>
      <c r="Q8" s="73">
        <f t="shared" si="0"/>
        <v>0</v>
      </c>
      <c r="R8" s="73">
        <f t="shared" si="0"/>
        <v>0</v>
      </c>
      <c r="S8" s="73">
        <f t="shared" si="0"/>
        <v>0</v>
      </c>
      <c r="T8" s="73">
        <f t="shared" si="0"/>
        <v>0</v>
      </c>
      <c r="U8" s="73">
        <f t="shared" si="0"/>
        <v>0</v>
      </c>
      <c r="V8" s="73">
        <f t="shared" si="0"/>
        <v>0</v>
      </c>
      <c r="W8" s="73">
        <f t="shared" si="0"/>
        <v>0</v>
      </c>
    </row>
    <row r="9" spans="1:26">
      <c r="A9" s="233"/>
      <c r="B9" s="75" t="s">
        <v>882</v>
      </c>
      <c r="C9" s="60"/>
      <c r="D9" s="65"/>
      <c r="E9" s="65"/>
      <c r="F9" s="65"/>
      <c r="G9" s="65"/>
      <c r="H9" s="65"/>
      <c r="I9" s="65"/>
      <c r="J9" s="65"/>
      <c r="K9" s="65"/>
      <c r="L9" s="65"/>
      <c r="M9" s="65"/>
      <c r="N9" s="65"/>
      <c r="O9" s="65"/>
      <c r="P9" s="65"/>
      <c r="Q9" s="65"/>
      <c r="R9" s="65"/>
      <c r="S9" s="65"/>
      <c r="T9" s="65"/>
      <c r="U9" s="65"/>
      <c r="V9" s="65"/>
      <c r="W9" s="65"/>
    </row>
    <row r="10" spans="1:26">
      <c r="A10" s="58"/>
      <c r="B10" s="76" t="s">
        <v>883</v>
      </c>
      <c r="C10" s="62"/>
      <c r="D10" s="66"/>
      <c r="E10" s="66"/>
      <c r="F10" s="66"/>
      <c r="G10" s="66"/>
      <c r="H10" s="65"/>
      <c r="I10" s="65"/>
      <c r="J10" s="65"/>
      <c r="K10" s="65"/>
      <c r="L10" s="65"/>
      <c r="M10" s="65"/>
      <c r="N10" s="65"/>
      <c r="O10" s="65"/>
      <c r="P10" s="65"/>
      <c r="Q10" s="65"/>
      <c r="R10" s="65"/>
      <c r="S10" s="65"/>
      <c r="T10" s="65"/>
      <c r="U10" s="65"/>
      <c r="V10" s="65"/>
      <c r="W10" s="65"/>
    </row>
    <row r="11" spans="1:26">
      <c r="A11" s="233"/>
      <c r="B11" s="61" t="s">
        <v>864</v>
      </c>
      <c r="C11" s="60"/>
      <c r="D11" s="65"/>
      <c r="E11" s="65"/>
      <c r="F11" s="65"/>
      <c r="G11" s="65"/>
      <c r="H11" s="67"/>
      <c r="I11" s="67"/>
      <c r="J11" s="67"/>
      <c r="K11" s="67"/>
      <c r="L11" s="67"/>
      <c r="M11" s="67"/>
      <c r="N11" s="67"/>
      <c r="O11" s="67"/>
      <c r="P11" s="67"/>
      <c r="Q11" s="67"/>
      <c r="R11" s="67"/>
      <c r="S11" s="67"/>
      <c r="T11" s="67"/>
      <c r="U11" s="67"/>
      <c r="V11" s="67"/>
      <c r="W11" s="67"/>
    </row>
    <row r="12" spans="1:26">
      <c r="A12" s="233" t="s">
        <v>4847</v>
      </c>
      <c r="B12" s="61" t="s">
        <v>865</v>
      </c>
      <c r="C12" s="60"/>
      <c r="D12" s="73">
        <f>D13+D14</f>
        <v>0</v>
      </c>
      <c r="E12" s="73">
        <f t="shared" ref="E12:W12" si="1">E13+E14</f>
        <v>0</v>
      </c>
      <c r="F12" s="73">
        <f t="shared" si="1"/>
        <v>0</v>
      </c>
      <c r="G12" s="73">
        <f t="shared" si="1"/>
        <v>0</v>
      </c>
      <c r="H12" s="73">
        <f t="shared" si="1"/>
        <v>0</v>
      </c>
      <c r="I12" s="73">
        <f t="shared" si="1"/>
        <v>0</v>
      </c>
      <c r="J12" s="73">
        <f t="shared" si="1"/>
        <v>0</v>
      </c>
      <c r="K12" s="73">
        <f t="shared" si="1"/>
        <v>0</v>
      </c>
      <c r="L12" s="73">
        <f t="shared" si="1"/>
        <v>0</v>
      </c>
      <c r="M12" s="73">
        <f t="shared" si="1"/>
        <v>0</v>
      </c>
      <c r="N12" s="73">
        <f t="shared" si="1"/>
        <v>0</v>
      </c>
      <c r="O12" s="73">
        <f t="shared" si="1"/>
        <v>0</v>
      </c>
      <c r="P12" s="73">
        <f t="shared" si="1"/>
        <v>0</v>
      </c>
      <c r="Q12" s="73">
        <f t="shared" si="1"/>
        <v>0</v>
      </c>
      <c r="R12" s="73">
        <f t="shared" si="1"/>
        <v>0</v>
      </c>
      <c r="S12" s="73">
        <f t="shared" si="1"/>
        <v>0</v>
      </c>
      <c r="T12" s="73">
        <f t="shared" si="1"/>
        <v>0</v>
      </c>
      <c r="U12" s="73">
        <f t="shared" si="1"/>
        <v>0</v>
      </c>
      <c r="V12" s="73">
        <f t="shared" si="1"/>
        <v>0</v>
      </c>
      <c r="W12" s="73">
        <f t="shared" si="1"/>
        <v>0</v>
      </c>
    </row>
    <row r="13" spans="1:26">
      <c r="A13" s="233"/>
      <c r="B13" s="75" t="s">
        <v>882</v>
      </c>
      <c r="C13" s="60"/>
      <c r="D13" s="65"/>
      <c r="E13" s="65"/>
      <c r="F13" s="65"/>
      <c r="G13" s="65"/>
      <c r="H13" s="65"/>
      <c r="I13" s="65"/>
      <c r="J13" s="65"/>
      <c r="K13" s="65"/>
      <c r="L13" s="65"/>
      <c r="M13" s="65"/>
      <c r="N13" s="65"/>
      <c r="O13" s="65"/>
      <c r="P13" s="65"/>
      <c r="Q13" s="65"/>
      <c r="R13" s="65"/>
      <c r="S13" s="65"/>
      <c r="T13" s="65"/>
      <c r="U13" s="65"/>
      <c r="V13" s="65"/>
      <c r="W13" s="65"/>
    </row>
    <row r="14" spans="1:26">
      <c r="A14" s="58"/>
      <c r="B14" s="76" t="s">
        <v>883</v>
      </c>
      <c r="C14" s="62"/>
      <c r="D14" s="66"/>
      <c r="E14" s="66"/>
      <c r="F14" s="66"/>
      <c r="G14" s="66"/>
      <c r="H14" s="66"/>
      <c r="I14" s="66"/>
      <c r="J14" s="66"/>
      <c r="K14" s="66"/>
      <c r="L14" s="66"/>
      <c r="M14" s="66"/>
      <c r="N14" s="66"/>
      <c r="O14" s="66"/>
      <c r="P14" s="66"/>
      <c r="Q14" s="66"/>
      <c r="R14" s="66"/>
      <c r="S14" s="66"/>
      <c r="T14" s="66"/>
      <c r="U14" s="66"/>
      <c r="V14" s="66"/>
      <c r="W14" s="66"/>
    </row>
    <row r="15" spans="1:26">
      <c r="A15" s="233"/>
      <c r="B15" s="61" t="s">
        <v>864</v>
      </c>
      <c r="C15" s="60"/>
      <c r="D15" s="65"/>
      <c r="E15" s="65"/>
      <c r="F15" s="65"/>
      <c r="G15" s="65"/>
      <c r="H15" s="65"/>
      <c r="I15" s="65"/>
      <c r="J15" s="65"/>
      <c r="K15" s="65"/>
      <c r="L15" s="65"/>
      <c r="M15" s="65"/>
      <c r="N15" s="65"/>
      <c r="O15" s="65"/>
      <c r="P15" s="65"/>
      <c r="Q15" s="65"/>
      <c r="R15" s="65"/>
      <c r="S15" s="65"/>
      <c r="T15" s="65"/>
      <c r="U15" s="65"/>
      <c r="V15" s="65"/>
      <c r="W15" s="65"/>
    </row>
    <row r="16" spans="1:26">
      <c r="A16" s="233" t="s">
        <v>4848</v>
      </c>
      <c r="B16" s="61" t="s">
        <v>884</v>
      </c>
      <c r="C16" s="60"/>
      <c r="D16" s="73">
        <f>D17+D18</f>
        <v>0</v>
      </c>
      <c r="E16" s="73">
        <f t="shared" ref="E16:W16" si="2">E17+E18</f>
        <v>0</v>
      </c>
      <c r="F16" s="73">
        <f t="shared" si="2"/>
        <v>0</v>
      </c>
      <c r="G16" s="73">
        <f t="shared" si="2"/>
        <v>0</v>
      </c>
      <c r="H16" s="73">
        <f t="shared" si="2"/>
        <v>0</v>
      </c>
      <c r="I16" s="73">
        <f t="shared" si="2"/>
        <v>0</v>
      </c>
      <c r="J16" s="73">
        <f t="shared" si="2"/>
        <v>0</v>
      </c>
      <c r="K16" s="73">
        <f t="shared" si="2"/>
        <v>0</v>
      </c>
      <c r="L16" s="73">
        <f t="shared" si="2"/>
        <v>0</v>
      </c>
      <c r="M16" s="73">
        <f t="shared" si="2"/>
        <v>0</v>
      </c>
      <c r="N16" s="73">
        <f t="shared" si="2"/>
        <v>0</v>
      </c>
      <c r="O16" s="73">
        <f t="shared" si="2"/>
        <v>0</v>
      </c>
      <c r="P16" s="73">
        <f t="shared" si="2"/>
        <v>0</v>
      </c>
      <c r="Q16" s="73">
        <f t="shared" si="2"/>
        <v>0</v>
      </c>
      <c r="R16" s="73">
        <f t="shared" si="2"/>
        <v>0</v>
      </c>
      <c r="S16" s="73">
        <f t="shared" si="2"/>
        <v>0</v>
      </c>
      <c r="T16" s="73">
        <f t="shared" si="2"/>
        <v>0</v>
      </c>
      <c r="U16" s="73">
        <f t="shared" si="2"/>
        <v>0</v>
      </c>
      <c r="V16" s="73">
        <f t="shared" si="2"/>
        <v>0</v>
      </c>
      <c r="W16" s="73">
        <f t="shared" si="2"/>
        <v>0</v>
      </c>
    </row>
    <row r="17" spans="1:26">
      <c r="A17" s="233"/>
      <c r="B17" s="75" t="s">
        <v>882</v>
      </c>
      <c r="C17" s="60"/>
      <c r="D17" s="65"/>
      <c r="E17" s="65"/>
      <c r="F17" s="65"/>
      <c r="G17" s="65"/>
      <c r="H17" s="65"/>
      <c r="I17" s="65"/>
      <c r="J17" s="65"/>
      <c r="K17" s="65"/>
      <c r="L17" s="65"/>
      <c r="M17" s="65"/>
      <c r="N17" s="65"/>
      <c r="O17" s="65"/>
      <c r="P17" s="65"/>
      <c r="Q17" s="65"/>
      <c r="R17" s="65"/>
      <c r="S17" s="65"/>
      <c r="T17" s="65"/>
      <c r="U17" s="65"/>
      <c r="V17" s="65"/>
      <c r="W17" s="65"/>
    </row>
    <row r="18" spans="1:26">
      <c r="A18" s="58"/>
      <c r="B18" s="76" t="s">
        <v>883</v>
      </c>
      <c r="C18" s="62"/>
      <c r="D18" s="66"/>
      <c r="E18" s="66"/>
      <c r="F18" s="66"/>
      <c r="G18" s="66"/>
      <c r="H18" s="66"/>
      <c r="I18" s="66"/>
      <c r="J18" s="66"/>
      <c r="K18" s="66"/>
      <c r="L18" s="66"/>
      <c r="M18" s="66"/>
      <c r="N18" s="66"/>
      <c r="O18" s="66"/>
      <c r="P18" s="66"/>
      <c r="Q18" s="66"/>
      <c r="R18" s="66"/>
      <c r="S18" s="66"/>
      <c r="T18" s="66"/>
      <c r="U18" s="66"/>
      <c r="V18" s="66"/>
      <c r="W18" s="66"/>
    </row>
    <row r="19" spans="1:26" ht="5.25" customHeight="1">
      <c r="A19" s="63"/>
      <c r="B19" s="63"/>
      <c r="C19" s="63"/>
      <c r="D19" s="68"/>
      <c r="E19" s="68"/>
      <c r="F19" s="68"/>
      <c r="G19" s="68"/>
      <c r="H19" s="68"/>
      <c r="I19" s="68"/>
      <c r="J19" s="68"/>
      <c r="K19" s="68"/>
      <c r="L19" s="68"/>
      <c r="M19" s="68"/>
      <c r="N19" s="68"/>
      <c r="O19" s="68"/>
      <c r="P19" s="68"/>
      <c r="Q19" s="68"/>
      <c r="R19" s="68"/>
      <c r="S19" s="68"/>
      <c r="T19" s="68"/>
      <c r="U19" s="68"/>
      <c r="V19" s="68"/>
      <c r="W19" s="68"/>
    </row>
    <row r="20" spans="1:26" ht="9.9499999999999993" customHeight="1">
      <c r="A20" s="77"/>
      <c r="B20" s="78" t="s">
        <v>885</v>
      </c>
      <c r="C20" s="79"/>
      <c r="D20" s="80" t="e">
        <f>E20/(E21+E22)</f>
        <v>#DIV/0!</v>
      </c>
      <c r="E20" s="81">
        <f>E21+E22</f>
        <v>0</v>
      </c>
      <c r="F20" s="80" t="e">
        <f>G20/(G21+G22)</f>
        <v>#DIV/0!</v>
      </c>
      <c r="G20" s="81">
        <f>G21+G22</f>
        <v>0</v>
      </c>
      <c r="H20" s="80" t="e">
        <f>I20/(I21+I22)</f>
        <v>#DIV/0!</v>
      </c>
      <c r="I20" s="81">
        <f>I21+I22</f>
        <v>0</v>
      </c>
      <c r="J20" s="80" t="e">
        <f>K20/(K21+K22)</f>
        <v>#DIV/0!</v>
      </c>
      <c r="K20" s="81">
        <f>K21+K22</f>
        <v>0</v>
      </c>
      <c r="L20" s="80" t="e">
        <f>M20/(M21+M22)</f>
        <v>#DIV/0!</v>
      </c>
      <c r="M20" s="82">
        <f>M21+M22</f>
        <v>0</v>
      </c>
      <c r="N20" s="80" t="e">
        <f>O20/(O21+O22)</f>
        <v>#DIV/0!</v>
      </c>
      <c r="O20" s="81">
        <f>O21+O22</f>
        <v>0</v>
      </c>
      <c r="P20" s="80" t="e">
        <f>Q20/(Q21+Q22)</f>
        <v>#DIV/0!</v>
      </c>
      <c r="Q20" s="81">
        <f>Q21+Q22</f>
        <v>0</v>
      </c>
      <c r="R20" s="80" t="e">
        <f>S20/(S21+S22)</f>
        <v>#DIV/0!</v>
      </c>
      <c r="S20" s="81">
        <f>S21+S22</f>
        <v>0</v>
      </c>
      <c r="T20" s="80" t="e">
        <f>U20/(U21+U22)</f>
        <v>#DIV/0!</v>
      </c>
      <c r="U20" s="81">
        <f>U21+U22</f>
        <v>0</v>
      </c>
      <c r="V20" s="80" t="e">
        <f>W20/(W21+W22)</f>
        <v>#DIV/0!</v>
      </c>
      <c r="W20" s="82">
        <f>W21+W22</f>
        <v>0</v>
      </c>
    </row>
    <row r="21" spans="1:26" ht="9.9499999999999993" customHeight="1">
      <c r="A21" s="83"/>
      <c r="B21" s="84" t="s">
        <v>864</v>
      </c>
      <c r="C21" s="85"/>
      <c r="D21" s="86" t="e">
        <f>E21/E20</f>
        <v>#DIV/0!</v>
      </c>
      <c r="E21" s="67">
        <f>E7+E11+E15</f>
        <v>0</v>
      </c>
      <c r="F21" s="86" t="e">
        <f>G21/G20</f>
        <v>#DIV/0!</v>
      </c>
      <c r="G21" s="67">
        <f>G7+G11+G15</f>
        <v>0</v>
      </c>
      <c r="H21" s="86" t="e">
        <f>I21/I20</f>
        <v>#DIV/0!</v>
      </c>
      <c r="I21" s="67">
        <f>I7+I11+I15</f>
        <v>0</v>
      </c>
      <c r="J21" s="86" t="e">
        <f>K21/K20</f>
        <v>#DIV/0!</v>
      </c>
      <c r="K21" s="67">
        <f>K7+K11+K15</f>
        <v>0</v>
      </c>
      <c r="L21" s="86" t="e">
        <f>M21/M20</f>
        <v>#DIV/0!</v>
      </c>
      <c r="M21" s="67">
        <f>M7+M11+M15</f>
        <v>0</v>
      </c>
      <c r="N21" s="86" t="e">
        <f>O21/O20</f>
        <v>#DIV/0!</v>
      </c>
      <c r="O21" s="67">
        <f>O7+O11+O15</f>
        <v>0</v>
      </c>
      <c r="P21" s="86" t="e">
        <f>Q21/Q20</f>
        <v>#DIV/0!</v>
      </c>
      <c r="Q21" s="67">
        <f>Q7+Q11+Q15</f>
        <v>0</v>
      </c>
      <c r="R21" s="86" t="e">
        <f>S21/S20</f>
        <v>#DIV/0!</v>
      </c>
      <c r="S21" s="67">
        <f>S7+S11+S15</f>
        <v>0</v>
      </c>
      <c r="T21" s="86" t="e">
        <f>U21/U20</f>
        <v>#DIV/0!</v>
      </c>
      <c r="U21" s="67">
        <f>U7+U11+U15</f>
        <v>0</v>
      </c>
      <c r="V21" s="86" t="e">
        <f>W21/W20</f>
        <v>#DIV/0!</v>
      </c>
      <c r="W21" s="87">
        <f>W7+W11+W15</f>
        <v>0</v>
      </c>
    </row>
    <row r="22" spans="1:26" ht="9.9499999999999993" customHeight="1">
      <c r="A22" s="88" t="s">
        <v>837</v>
      </c>
      <c r="B22" s="89" t="s">
        <v>865</v>
      </c>
      <c r="C22" s="90"/>
      <c r="D22" s="91" t="e">
        <f>E22/E20</f>
        <v>#DIV/0!</v>
      </c>
      <c r="E22" s="74">
        <f>E23+E24</f>
        <v>0</v>
      </c>
      <c r="F22" s="91" t="e">
        <f>G22/G20</f>
        <v>#DIV/0!</v>
      </c>
      <c r="G22" s="74">
        <f>G23+G24</f>
        <v>0</v>
      </c>
      <c r="H22" s="91" t="e">
        <f>I22/I20</f>
        <v>#DIV/0!</v>
      </c>
      <c r="I22" s="74">
        <f>I23+I24</f>
        <v>0</v>
      </c>
      <c r="J22" s="91" t="e">
        <f>K22/K20</f>
        <v>#DIV/0!</v>
      </c>
      <c r="K22" s="74">
        <f>K23+K24</f>
        <v>0</v>
      </c>
      <c r="L22" s="91" t="e">
        <f>M22/M20</f>
        <v>#DIV/0!</v>
      </c>
      <c r="M22" s="74">
        <f>M23+M24</f>
        <v>0</v>
      </c>
      <c r="N22" s="91" t="e">
        <f>O22/O20</f>
        <v>#DIV/0!</v>
      </c>
      <c r="O22" s="74">
        <f>O23+O24</f>
        <v>0</v>
      </c>
      <c r="P22" s="91" t="e">
        <f>Q22/Q20</f>
        <v>#DIV/0!</v>
      </c>
      <c r="Q22" s="74">
        <f>Q23+Q24</f>
        <v>0</v>
      </c>
      <c r="R22" s="91" t="e">
        <f>S22/S20</f>
        <v>#DIV/0!</v>
      </c>
      <c r="S22" s="74">
        <f>S23+S24</f>
        <v>0</v>
      </c>
      <c r="T22" s="91" t="e">
        <f>U22/U20</f>
        <v>#DIV/0!</v>
      </c>
      <c r="U22" s="74">
        <f>U23+U24</f>
        <v>0</v>
      </c>
      <c r="V22" s="91" t="e">
        <f>W22/W20</f>
        <v>#DIV/0!</v>
      </c>
      <c r="W22" s="92">
        <f>W23+W24</f>
        <v>0</v>
      </c>
    </row>
    <row r="23" spans="1:26" ht="9.9499999999999993" customHeight="1">
      <c r="A23" s="83"/>
      <c r="B23" s="93" t="s">
        <v>882</v>
      </c>
      <c r="C23" s="94"/>
      <c r="D23" s="95" t="e">
        <f>E23/E20</f>
        <v>#DIV/0!</v>
      </c>
      <c r="E23" s="65">
        <f>E9+E13+E17</f>
        <v>0</v>
      </c>
      <c r="F23" s="95" t="e">
        <f>G23/G20</f>
        <v>#DIV/0!</v>
      </c>
      <c r="G23" s="65">
        <f>G9+G13+G17</f>
        <v>0</v>
      </c>
      <c r="H23" s="95" t="e">
        <f>I23/I20</f>
        <v>#DIV/0!</v>
      </c>
      <c r="I23" s="65">
        <f>I9+I13+I17</f>
        <v>0</v>
      </c>
      <c r="J23" s="95" t="e">
        <f>K23/K20</f>
        <v>#DIV/0!</v>
      </c>
      <c r="K23" s="65">
        <f>K9+K13+K17</f>
        <v>0</v>
      </c>
      <c r="L23" s="95" t="e">
        <f>M23/M20</f>
        <v>#DIV/0!</v>
      </c>
      <c r="M23" s="65">
        <f>M9+M13+M17</f>
        <v>0</v>
      </c>
      <c r="N23" s="95" t="e">
        <f>O23/O20</f>
        <v>#DIV/0!</v>
      </c>
      <c r="O23" s="65">
        <f>O9+O13+O17</f>
        <v>0</v>
      </c>
      <c r="P23" s="95" t="e">
        <f>Q23/Q20</f>
        <v>#DIV/0!</v>
      </c>
      <c r="Q23" s="65">
        <f>Q9+Q13+Q17</f>
        <v>0</v>
      </c>
      <c r="R23" s="95" t="e">
        <f>S23/S20</f>
        <v>#DIV/0!</v>
      </c>
      <c r="S23" s="65">
        <f>S9+S13+S17</f>
        <v>0</v>
      </c>
      <c r="T23" s="95" t="e">
        <f>U23/U20</f>
        <v>#DIV/0!</v>
      </c>
      <c r="U23" s="65">
        <f>U9+U13+U17</f>
        <v>0</v>
      </c>
      <c r="V23" s="95" t="e">
        <f>W23/W20</f>
        <v>#DIV/0!</v>
      </c>
      <c r="W23" s="96">
        <f>W9+W13+W17</f>
        <v>0</v>
      </c>
    </row>
    <row r="24" spans="1:26" ht="9.9499999999999993" customHeight="1">
      <c r="A24" s="97"/>
      <c r="B24" s="98" t="s">
        <v>883</v>
      </c>
      <c r="C24" s="99"/>
      <c r="D24" s="100" t="e">
        <f>E24/E20</f>
        <v>#DIV/0!</v>
      </c>
      <c r="E24" s="66">
        <f>E10+E14+E18</f>
        <v>0</v>
      </c>
      <c r="F24" s="100" t="e">
        <f>G24/G20</f>
        <v>#DIV/0!</v>
      </c>
      <c r="G24" s="66">
        <f>G10+G14+G18</f>
        <v>0</v>
      </c>
      <c r="H24" s="100" t="e">
        <f>I24/I20</f>
        <v>#DIV/0!</v>
      </c>
      <c r="I24" s="66">
        <f>I10+I14+I18</f>
        <v>0</v>
      </c>
      <c r="J24" s="100" t="e">
        <f>K24/K20</f>
        <v>#DIV/0!</v>
      </c>
      <c r="K24" s="66">
        <f>K10+K14+K18</f>
        <v>0</v>
      </c>
      <c r="L24" s="100" t="e">
        <f>M24/M20</f>
        <v>#DIV/0!</v>
      </c>
      <c r="M24" s="66">
        <f>M10+M14+M18</f>
        <v>0</v>
      </c>
      <c r="N24" s="100" t="e">
        <f>O24/O20</f>
        <v>#DIV/0!</v>
      </c>
      <c r="O24" s="66">
        <f>O10+O14+O18</f>
        <v>0</v>
      </c>
      <c r="P24" s="100" t="e">
        <f>Q24/Q20</f>
        <v>#DIV/0!</v>
      </c>
      <c r="Q24" s="66">
        <f>Q10+Q14+Q18</f>
        <v>0</v>
      </c>
      <c r="R24" s="100" t="e">
        <f>S24/S20</f>
        <v>#DIV/0!</v>
      </c>
      <c r="S24" s="66">
        <f>S10+S14+S18</f>
        <v>0</v>
      </c>
      <c r="T24" s="100" t="e">
        <f>U24/U20</f>
        <v>#DIV/0!</v>
      </c>
      <c r="U24" s="66">
        <f>U10+U14+U18</f>
        <v>0</v>
      </c>
      <c r="V24" s="100" t="e">
        <f>W24/W20</f>
        <v>#DIV/0!</v>
      </c>
      <c r="W24" s="101">
        <f>W10+W14+W18</f>
        <v>0</v>
      </c>
    </row>
    <row r="25" spans="1:26">
      <c r="A25" s="102"/>
      <c r="B25" s="103"/>
      <c r="C25" s="85"/>
      <c r="D25" s="104"/>
      <c r="E25" s="94"/>
      <c r="F25" s="104"/>
      <c r="G25" s="104"/>
      <c r="H25" s="104"/>
      <c r="I25" s="104"/>
      <c r="J25" s="104"/>
      <c r="K25" s="104"/>
      <c r="L25" s="104"/>
      <c r="M25" s="104"/>
      <c r="N25" s="104"/>
      <c r="O25" s="104"/>
      <c r="P25" s="104"/>
      <c r="Q25" s="104"/>
      <c r="R25" s="104"/>
      <c r="S25" s="104"/>
      <c r="T25" s="104"/>
      <c r="U25" s="104"/>
      <c r="V25" s="104"/>
      <c r="W25" s="104"/>
    </row>
    <row r="26" spans="1:26">
      <c r="A26" s="102"/>
      <c r="B26" s="64"/>
      <c r="C26" s="94"/>
      <c r="D26" s="104"/>
      <c r="E26" s="94"/>
      <c r="F26" s="104"/>
      <c r="G26" s="104"/>
      <c r="H26" s="104"/>
      <c r="I26" s="104"/>
      <c r="J26" s="104"/>
      <c r="K26" s="104"/>
      <c r="L26" s="104"/>
      <c r="M26" s="104"/>
      <c r="N26" s="104"/>
      <c r="O26" s="104"/>
      <c r="P26" s="104"/>
      <c r="Q26" s="104"/>
      <c r="R26" s="104"/>
      <c r="S26" s="104"/>
      <c r="T26" s="104"/>
      <c r="U26" s="104"/>
      <c r="V26" s="104"/>
      <c r="W26" s="104"/>
    </row>
    <row r="27" spans="1:26" ht="24" customHeight="1">
      <c r="A27" s="356"/>
      <c r="B27" s="355"/>
      <c r="C27" s="376" t="s">
        <v>2150</v>
      </c>
      <c r="D27" s="376"/>
      <c r="E27" s="355"/>
      <c r="F27" s="355"/>
      <c r="G27" s="355"/>
      <c r="H27" s="355"/>
      <c r="I27" s="355"/>
      <c r="J27" s="355"/>
      <c r="K27" s="355"/>
      <c r="L27" s="355"/>
      <c r="M27" s="357"/>
      <c r="N27" s="376" t="s">
        <v>2150</v>
      </c>
      <c r="O27" s="355"/>
      <c r="P27" s="355"/>
      <c r="Q27" s="355"/>
      <c r="R27" s="355"/>
      <c r="S27" s="355"/>
      <c r="T27" s="355"/>
      <c r="U27" s="355"/>
      <c r="V27" s="355"/>
      <c r="W27" s="357"/>
      <c r="X27" s="235"/>
      <c r="Y27" s="235"/>
      <c r="Z27" s="235"/>
    </row>
    <row r="28" spans="1:26" ht="11.25">
      <c r="I28" s="64"/>
      <c r="M28" s="244" t="s">
        <v>2131</v>
      </c>
      <c r="W28" s="234" t="s">
        <v>4873</v>
      </c>
    </row>
    <row r="29" spans="1:26">
      <c r="A29" s="105"/>
      <c r="B29" s="57" t="s">
        <v>887</v>
      </c>
      <c r="C29" s="57"/>
      <c r="D29" s="69" t="str">
        <f>IF('F1'!AP39="","0",YEAR('F1'!AP39))</f>
        <v>0</v>
      </c>
      <c r="E29" s="70"/>
      <c r="F29" s="69">
        <f>D29+1</f>
        <v>1</v>
      </c>
      <c r="G29" s="70"/>
      <c r="H29" s="71">
        <f>F29+1</f>
        <v>2</v>
      </c>
      <c r="I29" s="72"/>
      <c r="J29" s="71">
        <f>H29+1</f>
        <v>3</v>
      </c>
      <c r="K29" s="72"/>
      <c r="L29" s="71">
        <f>J29+1</f>
        <v>4</v>
      </c>
      <c r="M29" s="72"/>
      <c r="N29" s="71">
        <f>L29+1</f>
        <v>5</v>
      </c>
      <c r="O29" s="72"/>
      <c r="P29" s="71">
        <f>N29+1</f>
        <v>6</v>
      </c>
      <c r="Q29" s="72"/>
      <c r="R29" s="71">
        <f>P29+1</f>
        <v>7</v>
      </c>
      <c r="S29" s="72"/>
      <c r="T29" s="71">
        <f>R29+1</f>
        <v>8</v>
      </c>
      <c r="U29" s="72"/>
      <c r="V29" s="71">
        <f>T29+1</f>
        <v>9</v>
      </c>
      <c r="W29" s="72"/>
    </row>
    <row r="30" spans="1:26">
      <c r="A30" s="58" t="s">
        <v>879</v>
      </c>
      <c r="B30" s="58" t="s">
        <v>886</v>
      </c>
      <c r="C30" s="58" t="s">
        <v>881</v>
      </c>
      <c r="D30" s="59" t="s">
        <v>862</v>
      </c>
      <c r="E30" s="59" t="s">
        <v>863</v>
      </c>
      <c r="F30" s="59" t="s">
        <v>862</v>
      </c>
      <c r="G30" s="59" t="s">
        <v>863</v>
      </c>
      <c r="H30" s="58" t="s">
        <v>862</v>
      </c>
      <c r="I30" s="58" t="s">
        <v>863</v>
      </c>
      <c r="J30" s="58" t="s">
        <v>862</v>
      </c>
      <c r="K30" s="58" t="s">
        <v>863</v>
      </c>
      <c r="L30" s="58" t="s">
        <v>862</v>
      </c>
      <c r="M30" s="58" t="s">
        <v>863</v>
      </c>
      <c r="N30" s="58" t="s">
        <v>862</v>
      </c>
      <c r="O30" s="58" t="s">
        <v>863</v>
      </c>
      <c r="P30" s="58" t="s">
        <v>862</v>
      </c>
      <c r="Q30" s="58" t="s">
        <v>863</v>
      </c>
      <c r="R30" s="58" t="s">
        <v>862</v>
      </c>
      <c r="S30" s="58" t="s">
        <v>863</v>
      </c>
      <c r="T30" s="58" t="s">
        <v>862</v>
      </c>
      <c r="U30" s="58" t="s">
        <v>863</v>
      </c>
      <c r="V30" s="58" t="s">
        <v>862</v>
      </c>
      <c r="W30" s="58" t="s">
        <v>863</v>
      </c>
    </row>
    <row r="31" spans="1:26">
      <c r="A31" s="233"/>
      <c r="B31" s="61" t="s">
        <v>864</v>
      </c>
      <c r="C31" s="60"/>
      <c r="D31" s="65"/>
      <c r="E31" s="65"/>
      <c r="F31" s="65"/>
      <c r="G31" s="65"/>
      <c r="H31" s="65"/>
      <c r="I31" s="65"/>
      <c r="J31" s="65"/>
      <c r="K31" s="65"/>
      <c r="L31" s="65"/>
      <c r="M31" s="65"/>
      <c r="N31" s="65"/>
      <c r="O31" s="65"/>
      <c r="P31" s="65"/>
      <c r="Q31" s="65"/>
      <c r="R31" s="65"/>
      <c r="S31" s="65"/>
      <c r="T31" s="65"/>
      <c r="U31" s="65"/>
      <c r="V31" s="65"/>
      <c r="W31" s="65"/>
    </row>
    <row r="32" spans="1:26">
      <c r="A32" s="233" t="s">
        <v>4849</v>
      </c>
      <c r="B32" s="61" t="s">
        <v>865</v>
      </c>
      <c r="C32" s="60"/>
      <c r="D32" s="73">
        <f>D33+D34</f>
        <v>0</v>
      </c>
      <c r="E32" s="73">
        <f t="shared" ref="E32:W32" si="3">E33+E34</f>
        <v>0</v>
      </c>
      <c r="F32" s="73">
        <f t="shared" si="3"/>
        <v>0</v>
      </c>
      <c r="G32" s="73">
        <f t="shared" si="3"/>
        <v>0</v>
      </c>
      <c r="H32" s="73">
        <f t="shared" si="3"/>
        <v>0</v>
      </c>
      <c r="I32" s="73">
        <f t="shared" si="3"/>
        <v>0</v>
      </c>
      <c r="J32" s="73">
        <f t="shared" si="3"/>
        <v>0</v>
      </c>
      <c r="K32" s="73">
        <f t="shared" si="3"/>
        <v>0</v>
      </c>
      <c r="L32" s="73">
        <f t="shared" si="3"/>
        <v>0</v>
      </c>
      <c r="M32" s="73">
        <f t="shared" si="3"/>
        <v>0</v>
      </c>
      <c r="N32" s="73">
        <f t="shared" si="3"/>
        <v>0</v>
      </c>
      <c r="O32" s="73">
        <f t="shared" si="3"/>
        <v>0</v>
      </c>
      <c r="P32" s="73">
        <f t="shared" si="3"/>
        <v>0</v>
      </c>
      <c r="Q32" s="73">
        <f t="shared" si="3"/>
        <v>0</v>
      </c>
      <c r="R32" s="73">
        <f t="shared" si="3"/>
        <v>0</v>
      </c>
      <c r="S32" s="73">
        <f t="shared" si="3"/>
        <v>0</v>
      </c>
      <c r="T32" s="73">
        <f t="shared" si="3"/>
        <v>0</v>
      </c>
      <c r="U32" s="73">
        <f t="shared" si="3"/>
        <v>0</v>
      </c>
      <c r="V32" s="73">
        <f t="shared" si="3"/>
        <v>0</v>
      </c>
      <c r="W32" s="73">
        <f t="shared" si="3"/>
        <v>0</v>
      </c>
    </row>
    <row r="33" spans="1:23">
      <c r="A33" s="233"/>
      <c r="B33" s="75" t="s">
        <v>882</v>
      </c>
      <c r="C33" s="60"/>
      <c r="D33" s="65"/>
      <c r="E33" s="65"/>
      <c r="F33" s="65"/>
      <c r="G33" s="65"/>
      <c r="H33" s="65"/>
      <c r="I33" s="65"/>
      <c r="J33" s="65"/>
      <c r="K33" s="65"/>
      <c r="L33" s="65"/>
      <c r="M33" s="65"/>
      <c r="N33" s="65"/>
      <c r="O33" s="65"/>
      <c r="P33" s="65"/>
      <c r="Q33" s="65"/>
      <c r="R33" s="65"/>
      <c r="S33" s="65"/>
      <c r="T33" s="65"/>
      <c r="U33" s="65"/>
      <c r="V33" s="65"/>
      <c r="W33" s="65"/>
    </row>
    <row r="34" spans="1:23">
      <c r="A34" s="58"/>
      <c r="B34" s="76" t="s">
        <v>883</v>
      </c>
      <c r="C34" s="62"/>
      <c r="D34" s="66"/>
      <c r="E34" s="66"/>
      <c r="F34" s="66"/>
      <c r="G34" s="66"/>
      <c r="H34" s="65"/>
      <c r="I34" s="65"/>
      <c r="J34" s="65"/>
      <c r="K34" s="65"/>
      <c r="L34" s="65"/>
      <c r="M34" s="65"/>
      <c r="N34" s="65"/>
      <c r="O34" s="65"/>
      <c r="P34" s="65"/>
      <c r="Q34" s="65"/>
      <c r="R34" s="65"/>
      <c r="S34" s="65"/>
      <c r="T34" s="65"/>
      <c r="U34" s="65"/>
      <c r="V34" s="65"/>
      <c r="W34" s="65"/>
    </row>
    <row r="35" spans="1:23">
      <c r="A35" s="233"/>
      <c r="B35" s="61" t="s">
        <v>864</v>
      </c>
      <c r="C35" s="60"/>
      <c r="D35" s="65"/>
      <c r="E35" s="65"/>
      <c r="F35" s="65"/>
      <c r="G35" s="65"/>
      <c r="H35" s="67"/>
      <c r="I35" s="67"/>
      <c r="J35" s="67"/>
      <c r="K35" s="67"/>
      <c r="L35" s="67"/>
      <c r="M35" s="67"/>
      <c r="N35" s="67"/>
      <c r="O35" s="67"/>
      <c r="P35" s="67"/>
      <c r="Q35" s="67"/>
      <c r="R35" s="67"/>
      <c r="S35" s="67"/>
      <c r="T35" s="67"/>
      <c r="U35" s="67"/>
      <c r="V35" s="67"/>
      <c r="W35" s="67"/>
    </row>
    <row r="36" spans="1:23">
      <c r="A36" s="233" t="s">
        <v>4850</v>
      </c>
      <c r="B36" s="61" t="s">
        <v>865</v>
      </c>
      <c r="C36" s="60"/>
      <c r="D36" s="73">
        <f>D37+D38</f>
        <v>0</v>
      </c>
      <c r="E36" s="73">
        <f t="shared" ref="E36:W36" si="4">E37+E38</f>
        <v>0</v>
      </c>
      <c r="F36" s="73">
        <f t="shared" si="4"/>
        <v>0</v>
      </c>
      <c r="G36" s="73">
        <f t="shared" si="4"/>
        <v>0</v>
      </c>
      <c r="H36" s="73">
        <f t="shared" si="4"/>
        <v>0</v>
      </c>
      <c r="I36" s="73">
        <f t="shared" si="4"/>
        <v>0</v>
      </c>
      <c r="J36" s="73">
        <f t="shared" si="4"/>
        <v>0</v>
      </c>
      <c r="K36" s="73">
        <f t="shared" si="4"/>
        <v>0</v>
      </c>
      <c r="L36" s="73">
        <f t="shared" si="4"/>
        <v>0</v>
      </c>
      <c r="M36" s="73">
        <f t="shared" si="4"/>
        <v>0</v>
      </c>
      <c r="N36" s="73">
        <f t="shared" si="4"/>
        <v>0</v>
      </c>
      <c r="O36" s="73">
        <f t="shared" si="4"/>
        <v>0</v>
      </c>
      <c r="P36" s="73">
        <f t="shared" si="4"/>
        <v>0</v>
      </c>
      <c r="Q36" s="73">
        <f t="shared" si="4"/>
        <v>0</v>
      </c>
      <c r="R36" s="73">
        <f t="shared" si="4"/>
        <v>0</v>
      </c>
      <c r="S36" s="73">
        <f t="shared" si="4"/>
        <v>0</v>
      </c>
      <c r="T36" s="73">
        <f t="shared" si="4"/>
        <v>0</v>
      </c>
      <c r="U36" s="73">
        <f t="shared" si="4"/>
        <v>0</v>
      </c>
      <c r="V36" s="73">
        <f t="shared" si="4"/>
        <v>0</v>
      </c>
      <c r="W36" s="73">
        <f t="shared" si="4"/>
        <v>0</v>
      </c>
    </row>
    <row r="37" spans="1:23">
      <c r="A37" s="233"/>
      <c r="B37" s="75" t="s">
        <v>882</v>
      </c>
      <c r="C37" s="60"/>
      <c r="D37" s="65"/>
      <c r="E37" s="65"/>
      <c r="F37" s="65"/>
      <c r="G37" s="65"/>
      <c r="H37" s="65"/>
      <c r="I37" s="65"/>
      <c r="J37" s="65"/>
      <c r="K37" s="65"/>
      <c r="L37" s="65"/>
      <c r="M37" s="65"/>
      <c r="N37" s="65"/>
      <c r="O37" s="65"/>
      <c r="P37" s="65"/>
      <c r="Q37" s="65"/>
      <c r="R37" s="65"/>
      <c r="S37" s="65"/>
      <c r="T37" s="65"/>
      <c r="U37" s="65"/>
      <c r="V37" s="65"/>
      <c r="W37" s="65"/>
    </row>
    <row r="38" spans="1:23">
      <c r="A38" s="58"/>
      <c r="B38" s="76" t="s">
        <v>883</v>
      </c>
      <c r="C38" s="62"/>
      <c r="D38" s="66"/>
      <c r="E38" s="66"/>
      <c r="F38" s="66"/>
      <c r="G38" s="66"/>
      <c r="H38" s="66"/>
      <c r="I38" s="66"/>
      <c r="J38" s="66"/>
      <c r="K38" s="66"/>
      <c r="L38" s="66"/>
      <c r="M38" s="66"/>
      <c r="N38" s="66"/>
      <c r="O38" s="66"/>
      <c r="P38" s="66"/>
      <c r="Q38" s="66"/>
      <c r="R38" s="66"/>
      <c r="S38" s="66"/>
      <c r="T38" s="66"/>
      <c r="U38" s="66"/>
      <c r="V38" s="66"/>
      <c r="W38" s="66"/>
    </row>
    <row r="39" spans="1:23">
      <c r="A39" s="233"/>
      <c r="B39" s="61" t="s">
        <v>864</v>
      </c>
      <c r="C39" s="60"/>
      <c r="D39" s="65"/>
      <c r="E39" s="65"/>
      <c r="F39" s="65"/>
      <c r="G39" s="65"/>
      <c r="H39" s="65"/>
      <c r="I39" s="65"/>
      <c r="J39" s="65"/>
      <c r="K39" s="65"/>
      <c r="L39" s="65"/>
      <c r="M39" s="65"/>
      <c r="N39" s="65"/>
      <c r="O39" s="65"/>
      <c r="P39" s="65"/>
      <c r="Q39" s="65"/>
      <c r="R39" s="65"/>
      <c r="S39" s="65"/>
      <c r="T39" s="65"/>
      <c r="U39" s="65"/>
      <c r="V39" s="65"/>
      <c r="W39" s="65"/>
    </row>
    <row r="40" spans="1:23">
      <c r="A40" s="233" t="s">
        <v>4851</v>
      </c>
      <c r="B40" s="61" t="s">
        <v>884</v>
      </c>
      <c r="C40" s="60"/>
      <c r="D40" s="73">
        <f>D41+D42</f>
        <v>0</v>
      </c>
      <c r="E40" s="73">
        <f t="shared" ref="E40:W40" si="5">E41+E42</f>
        <v>0</v>
      </c>
      <c r="F40" s="73">
        <f t="shared" si="5"/>
        <v>0</v>
      </c>
      <c r="G40" s="73">
        <f t="shared" si="5"/>
        <v>0</v>
      </c>
      <c r="H40" s="73">
        <f t="shared" si="5"/>
        <v>0</v>
      </c>
      <c r="I40" s="73">
        <f t="shared" si="5"/>
        <v>0</v>
      </c>
      <c r="J40" s="73">
        <f t="shared" si="5"/>
        <v>0</v>
      </c>
      <c r="K40" s="73">
        <f t="shared" si="5"/>
        <v>0</v>
      </c>
      <c r="L40" s="73">
        <f t="shared" si="5"/>
        <v>0</v>
      </c>
      <c r="M40" s="73">
        <f t="shared" si="5"/>
        <v>0</v>
      </c>
      <c r="N40" s="73">
        <f t="shared" si="5"/>
        <v>0</v>
      </c>
      <c r="O40" s="73">
        <f t="shared" si="5"/>
        <v>0</v>
      </c>
      <c r="P40" s="73">
        <f t="shared" si="5"/>
        <v>0</v>
      </c>
      <c r="Q40" s="73">
        <f t="shared" si="5"/>
        <v>0</v>
      </c>
      <c r="R40" s="73">
        <f t="shared" si="5"/>
        <v>0</v>
      </c>
      <c r="S40" s="73">
        <f t="shared" si="5"/>
        <v>0</v>
      </c>
      <c r="T40" s="73">
        <f t="shared" si="5"/>
        <v>0</v>
      </c>
      <c r="U40" s="73">
        <f t="shared" si="5"/>
        <v>0</v>
      </c>
      <c r="V40" s="73">
        <f t="shared" si="5"/>
        <v>0</v>
      </c>
      <c r="W40" s="73">
        <f t="shared" si="5"/>
        <v>0</v>
      </c>
    </row>
    <row r="41" spans="1:23">
      <c r="A41" s="233"/>
      <c r="B41" s="75" t="s">
        <v>882</v>
      </c>
      <c r="C41" s="60"/>
      <c r="D41" s="65"/>
      <c r="E41" s="65"/>
      <c r="F41" s="65"/>
      <c r="G41" s="65"/>
      <c r="H41" s="65"/>
      <c r="I41" s="65"/>
      <c r="J41" s="65"/>
      <c r="K41" s="65"/>
      <c r="L41" s="65"/>
      <c r="M41" s="65"/>
      <c r="N41" s="65"/>
      <c r="O41" s="65"/>
      <c r="P41" s="65"/>
      <c r="Q41" s="65"/>
      <c r="R41" s="65"/>
      <c r="S41" s="65"/>
      <c r="T41" s="65"/>
      <c r="U41" s="65"/>
      <c r="V41" s="65"/>
      <c r="W41" s="65"/>
    </row>
    <row r="42" spans="1:23">
      <c r="A42" s="58"/>
      <c r="B42" s="76" t="s">
        <v>883</v>
      </c>
      <c r="C42" s="62"/>
      <c r="D42" s="66"/>
      <c r="E42" s="66"/>
      <c r="F42" s="66"/>
      <c r="G42" s="66"/>
      <c r="H42" s="66"/>
      <c r="I42" s="66"/>
      <c r="J42" s="66"/>
      <c r="K42" s="66"/>
      <c r="L42" s="66"/>
      <c r="M42" s="66"/>
      <c r="N42" s="66"/>
      <c r="O42" s="66"/>
      <c r="P42" s="66"/>
      <c r="Q42" s="66"/>
      <c r="R42" s="66"/>
      <c r="S42" s="66"/>
      <c r="T42" s="66"/>
      <c r="U42" s="66"/>
      <c r="V42" s="66"/>
      <c r="W42" s="66"/>
    </row>
    <row r="43" spans="1:23" ht="6" customHeight="1">
      <c r="A43" s="63"/>
      <c r="B43" s="63"/>
      <c r="C43" s="63"/>
      <c r="D43" s="63"/>
      <c r="E43" s="63"/>
      <c r="F43" s="63"/>
      <c r="G43" s="63"/>
      <c r="H43" s="63"/>
      <c r="I43" s="63"/>
      <c r="J43" s="63"/>
      <c r="K43" s="63"/>
      <c r="L43" s="63"/>
      <c r="M43" s="63"/>
      <c r="N43" s="63"/>
      <c r="O43" s="63"/>
      <c r="P43" s="63"/>
      <c r="Q43" s="63"/>
      <c r="R43" s="63"/>
      <c r="S43" s="63"/>
      <c r="T43" s="63"/>
      <c r="U43" s="63"/>
      <c r="V43" s="63"/>
      <c r="W43" s="63"/>
    </row>
    <row r="44" spans="1:23">
      <c r="A44" s="77"/>
      <c r="B44" s="78" t="s">
        <v>4865</v>
      </c>
      <c r="C44" s="79"/>
      <c r="D44" s="80" t="e">
        <f>E44/(E45+E46)</f>
        <v>#DIV/0!</v>
      </c>
      <c r="E44" s="81">
        <f>E45+E46</f>
        <v>0</v>
      </c>
      <c r="F44" s="80" t="e">
        <f>G44/(G45+G46)</f>
        <v>#DIV/0!</v>
      </c>
      <c r="G44" s="81">
        <f>G45+G46</f>
        <v>0</v>
      </c>
      <c r="H44" s="80" t="e">
        <f>I44/(I45+I46)</f>
        <v>#DIV/0!</v>
      </c>
      <c r="I44" s="81">
        <f>I45+I46</f>
        <v>0</v>
      </c>
      <c r="J44" s="80" t="e">
        <f>K44/(K45+K46)</f>
        <v>#DIV/0!</v>
      </c>
      <c r="K44" s="81">
        <f>K45+K46</f>
        <v>0</v>
      </c>
      <c r="L44" s="80" t="e">
        <f>M44/(M45+M46)</f>
        <v>#DIV/0!</v>
      </c>
      <c r="M44" s="82">
        <f>M45+M46</f>
        <v>0</v>
      </c>
      <c r="N44" s="80" t="e">
        <f>O44/(O45+O46)</f>
        <v>#DIV/0!</v>
      </c>
      <c r="O44" s="81">
        <f>O45+O46</f>
        <v>0</v>
      </c>
      <c r="P44" s="80" t="e">
        <f>Q44/(Q45+Q46)</f>
        <v>#DIV/0!</v>
      </c>
      <c r="Q44" s="81">
        <f>Q45+Q46</f>
        <v>0</v>
      </c>
      <c r="R44" s="80" t="e">
        <f>S44/(S45+S46)</f>
        <v>#DIV/0!</v>
      </c>
      <c r="S44" s="81">
        <f>S45+S46</f>
        <v>0</v>
      </c>
      <c r="T44" s="80" t="e">
        <f>U44/(U45+U46)</f>
        <v>#DIV/0!</v>
      </c>
      <c r="U44" s="81">
        <f>U45+U46</f>
        <v>0</v>
      </c>
      <c r="V44" s="80" t="e">
        <f>W44/(W45+W46)</f>
        <v>#DIV/0!</v>
      </c>
      <c r="W44" s="82">
        <f>W45+W46</f>
        <v>0</v>
      </c>
    </row>
    <row r="45" spans="1:23">
      <c r="A45" s="83"/>
      <c r="B45" s="84" t="s">
        <v>864</v>
      </c>
      <c r="C45" s="85"/>
      <c r="D45" s="86" t="e">
        <f>E45/E44</f>
        <v>#DIV/0!</v>
      </c>
      <c r="E45" s="67">
        <f>E31+E35+E39</f>
        <v>0</v>
      </c>
      <c r="F45" s="86" t="e">
        <f>G45/G44</f>
        <v>#DIV/0!</v>
      </c>
      <c r="G45" s="67">
        <f>G31+G35+G39</f>
        <v>0</v>
      </c>
      <c r="H45" s="86" t="e">
        <f>I45/I44</f>
        <v>#DIV/0!</v>
      </c>
      <c r="I45" s="67">
        <f>I31+I35+I39</f>
        <v>0</v>
      </c>
      <c r="J45" s="86" t="e">
        <f>K45/K44</f>
        <v>#DIV/0!</v>
      </c>
      <c r="K45" s="67">
        <f>K31+K35+K39</f>
        <v>0</v>
      </c>
      <c r="L45" s="86" t="e">
        <f>M45/M44</f>
        <v>#DIV/0!</v>
      </c>
      <c r="M45" s="67">
        <f>M31+M35+M39</f>
        <v>0</v>
      </c>
      <c r="N45" s="86" t="e">
        <f>O45/O44</f>
        <v>#DIV/0!</v>
      </c>
      <c r="O45" s="67">
        <f>O31+O35+O39</f>
        <v>0</v>
      </c>
      <c r="P45" s="86" t="e">
        <f>Q45/Q44</f>
        <v>#DIV/0!</v>
      </c>
      <c r="Q45" s="67">
        <f>Q31+Q35+Q39</f>
        <v>0</v>
      </c>
      <c r="R45" s="86" t="e">
        <f>S45/S44</f>
        <v>#DIV/0!</v>
      </c>
      <c r="S45" s="67">
        <f>S31+S35+S39</f>
        <v>0</v>
      </c>
      <c r="T45" s="86" t="e">
        <f>U45/U44</f>
        <v>#DIV/0!</v>
      </c>
      <c r="U45" s="67">
        <f>U31+U35+U39</f>
        <v>0</v>
      </c>
      <c r="V45" s="86" t="e">
        <f>W45/W44</f>
        <v>#DIV/0!</v>
      </c>
      <c r="W45" s="67">
        <f>W31+W35+W39</f>
        <v>0</v>
      </c>
    </row>
    <row r="46" spans="1:23">
      <c r="A46" s="88" t="s">
        <v>837</v>
      </c>
      <c r="B46" s="89" t="s">
        <v>865</v>
      </c>
      <c r="C46" s="90"/>
      <c r="D46" s="91" t="e">
        <f>E46/E44</f>
        <v>#DIV/0!</v>
      </c>
      <c r="E46" s="74">
        <f>E47+E48</f>
        <v>0</v>
      </c>
      <c r="F46" s="91" t="e">
        <f>G46/G44</f>
        <v>#DIV/0!</v>
      </c>
      <c r="G46" s="74">
        <f>G47+G48</f>
        <v>0</v>
      </c>
      <c r="H46" s="91" t="e">
        <f>I46/I44</f>
        <v>#DIV/0!</v>
      </c>
      <c r="I46" s="74">
        <f>I47+I48</f>
        <v>0</v>
      </c>
      <c r="J46" s="91" t="e">
        <f>K46/K44</f>
        <v>#DIV/0!</v>
      </c>
      <c r="K46" s="74">
        <f>K47+K48</f>
        <v>0</v>
      </c>
      <c r="L46" s="91" t="e">
        <f>M46/M44</f>
        <v>#DIV/0!</v>
      </c>
      <c r="M46" s="74">
        <f>M47+M48</f>
        <v>0</v>
      </c>
      <c r="N46" s="91" t="e">
        <f>O46/O44</f>
        <v>#DIV/0!</v>
      </c>
      <c r="O46" s="74">
        <f>O47+O48</f>
        <v>0</v>
      </c>
      <c r="P46" s="91" t="e">
        <f>Q46/Q44</f>
        <v>#DIV/0!</v>
      </c>
      <c r="Q46" s="74">
        <f>Q47+Q48</f>
        <v>0</v>
      </c>
      <c r="R46" s="91" t="e">
        <f>S46/S44</f>
        <v>#DIV/0!</v>
      </c>
      <c r="S46" s="74">
        <f>S47+S48</f>
        <v>0</v>
      </c>
      <c r="T46" s="91" t="e">
        <f>U46/U44</f>
        <v>#DIV/0!</v>
      </c>
      <c r="U46" s="74">
        <f>U47+U48</f>
        <v>0</v>
      </c>
      <c r="V46" s="91" t="e">
        <f>W46/W44</f>
        <v>#DIV/0!</v>
      </c>
      <c r="W46" s="74">
        <f>W47+W48</f>
        <v>0</v>
      </c>
    </row>
    <row r="47" spans="1:23">
      <c r="A47" s="83"/>
      <c r="B47" s="93" t="s">
        <v>882</v>
      </c>
      <c r="C47" s="94"/>
      <c r="D47" s="95" t="e">
        <f>E47/E44</f>
        <v>#DIV/0!</v>
      </c>
      <c r="E47" s="65">
        <f>E33+E37+E41</f>
        <v>0</v>
      </c>
      <c r="F47" s="95" t="e">
        <f>G47/G44</f>
        <v>#DIV/0!</v>
      </c>
      <c r="G47" s="65">
        <f>G33+G37+G41</f>
        <v>0</v>
      </c>
      <c r="H47" s="95" t="e">
        <f>I47/I44</f>
        <v>#DIV/0!</v>
      </c>
      <c r="I47" s="65">
        <f>I33+I37+I41</f>
        <v>0</v>
      </c>
      <c r="J47" s="95" t="e">
        <f>K47/K44</f>
        <v>#DIV/0!</v>
      </c>
      <c r="K47" s="65">
        <f>K33+K37+K41</f>
        <v>0</v>
      </c>
      <c r="L47" s="95" t="e">
        <f>M47/M44</f>
        <v>#DIV/0!</v>
      </c>
      <c r="M47" s="65">
        <f>M33+M37+M41</f>
        <v>0</v>
      </c>
      <c r="N47" s="95" t="e">
        <f>O47/O44</f>
        <v>#DIV/0!</v>
      </c>
      <c r="O47" s="65">
        <f>O33+O37+O41</f>
        <v>0</v>
      </c>
      <c r="P47" s="95" t="e">
        <f>Q47/Q44</f>
        <v>#DIV/0!</v>
      </c>
      <c r="Q47" s="65">
        <f>Q33+Q37+Q41</f>
        <v>0</v>
      </c>
      <c r="R47" s="95" t="e">
        <f>S47/S44</f>
        <v>#DIV/0!</v>
      </c>
      <c r="S47" s="65">
        <f>S33+S37+S41</f>
        <v>0</v>
      </c>
      <c r="T47" s="95" t="e">
        <f>U47/U44</f>
        <v>#DIV/0!</v>
      </c>
      <c r="U47" s="65">
        <f>U33+U37+U41</f>
        <v>0</v>
      </c>
      <c r="V47" s="95" t="e">
        <f>W47/W44</f>
        <v>#DIV/0!</v>
      </c>
      <c r="W47" s="65">
        <f>W33+W37+W41</f>
        <v>0</v>
      </c>
    </row>
    <row r="48" spans="1:23">
      <c r="A48" s="97"/>
      <c r="B48" s="98" t="s">
        <v>883</v>
      </c>
      <c r="C48" s="99"/>
      <c r="D48" s="100" t="e">
        <f>E48/E44</f>
        <v>#DIV/0!</v>
      </c>
      <c r="E48" s="66">
        <f>E34+E38+E42</f>
        <v>0</v>
      </c>
      <c r="F48" s="100" t="e">
        <f>G48/G44</f>
        <v>#DIV/0!</v>
      </c>
      <c r="G48" s="66">
        <f>G34+G38+G42</f>
        <v>0</v>
      </c>
      <c r="H48" s="100" t="e">
        <f>I48/I44</f>
        <v>#DIV/0!</v>
      </c>
      <c r="I48" s="66">
        <f>I34+I38+I42</f>
        <v>0</v>
      </c>
      <c r="J48" s="100" t="e">
        <f>K48/K44</f>
        <v>#DIV/0!</v>
      </c>
      <c r="K48" s="66">
        <f>K34+K38+K42</f>
        <v>0</v>
      </c>
      <c r="L48" s="100" t="e">
        <f>M48/M44</f>
        <v>#DIV/0!</v>
      </c>
      <c r="M48" s="66">
        <f>M34+M38+M42</f>
        <v>0</v>
      </c>
      <c r="N48" s="100" t="e">
        <f>O48/O44</f>
        <v>#DIV/0!</v>
      </c>
      <c r="O48" s="66">
        <f>O34+O38+O42</f>
        <v>0</v>
      </c>
      <c r="P48" s="100" t="e">
        <f>Q48/Q44</f>
        <v>#DIV/0!</v>
      </c>
      <c r="Q48" s="66">
        <f>Q34+Q38+Q42</f>
        <v>0</v>
      </c>
      <c r="R48" s="100" t="e">
        <f>S48/S44</f>
        <v>#DIV/0!</v>
      </c>
      <c r="S48" s="66">
        <f>S34+S38+S42</f>
        <v>0</v>
      </c>
      <c r="T48" s="100" t="e">
        <f>U48/U44</f>
        <v>#DIV/0!</v>
      </c>
      <c r="U48" s="66">
        <f>U34+U38+U42</f>
        <v>0</v>
      </c>
      <c r="V48" s="100" t="e">
        <f>W48/W44</f>
        <v>#DIV/0!</v>
      </c>
      <c r="W48" s="66">
        <f>W34+W38+W42</f>
        <v>0</v>
      </c>
    </row>
    <row r="55" spans="13:22" ht="12.75">
      <c r="M55" s="231" t="s">
        <v>4853</v>
      </c>
      <c r="V55" s="232" t="s">
        <v>2146</v>
      </c>
    </row>
    <row r="56" spans="13:22" ht="12.75">
      <c r="M56" s="231"/>
    </row>
  </sheetData>
  <phoneticPr fontId="0" type="noConversion"/>
  <printOptions horizontalCentered="1" gridLinesSet="0"/>
  <pageMargins left="0.35433070866141736" right="0.31496062992125984" top="0.51181102362204722" bottom="0.47244094488188981" header="0.35433070866141736" footer="0.27559055118110237"/>
  <pageSetup paperSize="9" scale="95" orientation="landscape" horizontalDpi="4294967292" verticalDpi="4294967292" r:id="rId1"/>
  <headerFooter alignWithMargins="0"/>
  <colBreaks count="1" manualBreakCount="1">
    <brk id="13"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syncVertical="1" syncRef="A1" transitionEvaluation="1" codeName="Sheet22">
    <tabColor indexed="52"/>
  </sheetPr>
  <dimension ref="A1:Z72"/>
  <sheetViews>
    <sheetView showGridLines="0" zoomScaleNormal="100" workbookViewId="0">
      <selection activeCell="M3" sqref="M3"/>
    </sheetView>
  </sheetViews>
  <sheetFormatPr defaultColWidth="7" defaultRowHeight="9"/>
  <cols>
    <col min="1" max="1" width="11" style="56" customWidth="1"/>
    <col min="2" max="2" width="9.140625" style="56" customWidth="1"/>
    <col min="3" max="3" width="3.140625" style="56" customWidth="1"/>
    <col min="4" max="4" width="5.5703125" style="56" customWidth="1"/>
    <col min="5" max="22" width="7.28515625" style="56" bestFit="1" customWidth="1"/>
    <col min="23" max="23" width="7.140625" style="56" bestFit="1" customWidth="1"/>
    <col min="24" max="255" width="7" style="56" customWidth="1"/>
    <col min="256" max="16384" width="7" style="56"/>
  </cols>
  <sheetData>
    <row r="1" spans="1:26" ht="12.75">
      <c r="A1" s="381"/>
      <c r="B1" s="381"/>
      <c r="C1" s="381"/>
      <c r="D1" s="381" t="s">
        <v>2423</v>
      </c>
      <c r="E1" s="381"/>
      <c r="F1" s="381"/>
      <c r="G1" s="381"/>
      <c r="H1" s="381"/>
      <c r="I1" s="381"/>
      <c r="J1" s="381"/>
      <c r="K1" s="381"/>
      <c r="L1" s="381"/>
      <c r="M1" s="381"/>
      <c r="N1" s="1946" t="s">
        <v>2419</v>
      </c>
      <c r="O1" s="1946"/>
      <c r="P1" s="1946"/>
      <c r="Q1" s="1946"/>
      <c r="R1" s="1946"/>
      <c r="S1" s="1946"/>
      <c r="T1" s="1946"/>
      <c r="U1" s="1946"/>
      <c r="V1" s="1946"/>
      <c r="W1" s="1946"/>
      <c r="X1" s="236"/>
      <c r="Y1" s="236"/>
      <c r="Z1" s="236"/>
    </row>
    <row r="2" spans="1:26" ht="3.75" customHeight="1">
      <c r="A2" s="265"/>
      <c r="B2" s="265"/>
      <c r="C2" s="265"/>
      <c r="D2" s="265"/>
      <c r="E2" s="265"/>
      <c r="F2" s="265"/>
      <c r="G2" s="265"/>
      <c r="H2" s="265"/>
      <c r="I2" s="265"/>
      <c r="J2" s="265"/>
      <c r="K2" s="265"/>
      <c r="L2" s="265"/>
      <c r="M2" s="265"/>
      <c r="N2" s="266"/>
      <c r="O2" s="266"/>
      <c r="P2" s="266"/>
      <c r="Q2" s="266"/>
      <c r="R2" s="266"/>
      <c r="S2" s="266"/>
      <c r="T2" s="266"/>
      <c r="U2" s="266"/>
      <c r="V2" s="266"/>
      <c r="W2" s="266"/>
      <c r="X2" s="236"/>
      <c r="Y2" s="236"/>
      <c r="Z2" s="236"/>
    </row>
    <row r="3" spans="1:26">
      <c r="M3" s="234" t="s">
        <v>4873</v>
      </c>
      <c r="W3" s="234" t="s">
        <v>4873</v>
      </c>
    </row>
    <row r="4" spans="1:26">
      <c r="A4" s="57"/>
      <c r="B4" s="105"/>
      <c r="C4" s="57"/>
      <c r="D4" s="69">
        <v>2001</v>
      </c>
      <c r="E4" s="70"/>
      <c r="F4" s="69">
        <f>D4+1</f>
        <v>2002</v>
      </c>
      <c r="G4" s="70"/>
      <c r="H4" s="71">
        <f>F4+1</f>
        <v>2003</v>
      </c>
      <c r="I4" s="72"/>
      <c r="J4" s="71">
        <f>H4+1</f>
        <v>2004</v>
      </c>
      <c r="K4" s="72"/>
      <c r="L4" s="71">
        <f>J4+1</f>
        <v>2005</v>
      </c>
      <c r="M4" s="72"/>
      <c r="N4" s="71">
        <f>L4+1</f>
        <v>2006</v>
      </c>
      <c r="O4" s="72"/>
      <c r="P4" s="71">
        <f>N4+1</f>
        <v>2007</v>
      </c>
      <c r="Q4" s="72"/>
      <c r="R4" s="71">
        <f>P4+1</f>
        <v>2008</v>
      </c>
      <c r="S4" s="72"/>
      <c r="T4" s="71">
        <f>R4+1</f>
        <v>2009</v>
      </c>
      <c r="U4" s="72"/>
      <c r="V4" s="71">
        <f>T4+1</f>
        <v>2010</v>
      </c>
      <c r="W4" s="72"/>
    </row>
    <row r="5" spans="1:26">
      <c r="A5" s="58" t="s">
        <v>879</v>
      </c>
      <c r="B5" s="58" t="s">
        <v>880</v>
      </c>
      <c r="C5" s="58" t="s">
        <v>881</v>
      </c>
      <c r="D5" s="59" t="s">
        <v>862</v>
      </c>
      <c r="E5" s="59" t="s">
        <v>863</v>
      </c>
      <c r="F5" s="59" t="s">
        <v>862</v>
      </c>
      <c r="G5" s="59" t="s">
        <v>863</v>
      </c>
      <c r="H5" s="58" t="s">
        <v>862</v>
      </c>
      <c r="I5" s="58" t="s">
        <v>863</v>
      </c>
      <c r="J5" s="58" t="s">
        <v>862</v>
      </c>
      <c r="K5" s="58" t="s">
        <v>863</v>
      </c>
      <c r="L5" s="58" t="s">
        <v>862</v>
      </c>
      <c r="M5" s="58" t="s">
        <v>863</v>
      </c>
      <c r="N5" s="58" t="s">
        <v>862</v>
      </c>
      <c r="O5" s="58" t="s">
        <v>863</v>
      </c>
      <c r="P5" s="58" t="s">
        <v>862</v>
      </c>
      <c r="Q5" s="58" t="s">
        <v>863</v>
      </c>
      <c r="R5" s="58" t="s">
        <v>862</v>
      </c>
      <c r="S5" s="58" t="s">
        <v>863</v>
      </c>
      <c r="T5" s="58" t="s">
        <v>862</v>
      </c>
      <c r="U5" s="58" t="s">
        <v>863</v>
      </c>
      <c r="V5" s="58" t="s">
        <v>862</v>
      </c>
      <c r="W5" s="58" t="s">
        <v>863</v>
      </c>
    </row>
    <row r="6" spans="1:26">
      <c r="A6" s="233"/>
      <c r="B6" s="61" t="s">
        <v>864</v>
      </c>
      <c r="C6" s="60" t="s">
        <v>2420</v>
      </c>
      <c r="D6" s="65"/>
      <c r="E6" s="65"/>
      <c r="F6" s="65"/>
      <c r="G6" s="65"/>
      <c r="H6" s="65"/>
      <c r="I6" s="65"/>
      <c r="J6" s="65"/>
      <c r="K6" s="65"/>
      <c r="L6" s="65"/>
      <c r="M6" s="65"/>
      <c r="N6" s="65"/>
      <c r="O6" s="65"/>
      <c r="P6" s="65"/>
      <c r="Q6" s="65"/>
      <c r="R6" s="65"/>
      <c r="S6" s="65"/>
      <c r="T6" s="65"/>
      <c r="U6" s="65"/>
      <c r="V6" s="65"/>
      <c r="W6" s="65"/>
    </row>
    <row r="7" spans="1:26">
      <c r="A7" s="233"/>
      <c r="B7" s="61" t="s">
        <v>865</v>
      </c>
      <c r="C7" s="60"/>
      <c r="D7" s="73">
        <f t="shared" ref="D7:W7" si="0">D8+D9</f>
        <v>0</v>
      </c>
      <c r="E7" s="73">
        <f t="shared" si="0"/>
        <v>0</v>
      </c>
      <c r="F7" s="73">
        <f t="shared" si="0"/>
        <v>0</v>
      </c>
      <c r="G7" s="73">
        <f t="shared" si="0"/>
        <v>0</v>
      </c>
      <c r="H7" s="73">
        <f t="shared" si="0"/>
        <v>0</v>
      </c>
      <c r="I7" s="73">
        <f t="shared" si="0"/>
        <v>0</v>
      </c>
      <c r="J7" s="73">
        <f t="shared" si="0"/>
        <v>0</v>
      </c>
      <c r="K7" s="73">
        <f t="shared" si="0"/>
        <v>0</v>
      </c>
      <c r="L7" s="73">
        <f t="shared" si="0"/>
        <v>0</v>
      </c>
      <c r="M7" s="73">
        <f t="shared" si="0"/>
        <v>0</v>
      </c>
      <c r="N7" s="73">
        <f t="shared" si="0"/>
        <v>0</v>
      </c>
      <c r="O7" s="73">
        <f t="shared" si="0"/>
        <v>0</v>
      </c>
      <c r="P7" s="73">
        <f t="shared" si="0"/>
        <v>0</v>
      </c>
      <c r="Q7" s="73">
        <f t="shared" si="0"/>
        <v>0</v>
      </c>
      <c r="R7" s="73">
        <f t="shared" si="0"/>
        <v>0</v>
      </c>
      <c r="S7" s="73">
        <f t="shared" si="0"/>
        <v>0</v>
      </c>
      <c r="T7" s="73">
        <f t="shared" si="0"/>
        <v>0</v>
      </c>
      <c r="U7" s="73">
        <f t="shared" si="0"/>
        <v>0</v>
      </c>
      <c r="V7" s="73">
        <f t="shared" si="0"/>
        <v>0</v>
      </c>
      <c r="W7" s="73">
        <f t="shared" si="0"/>
        <v>0</v>
      </c>
    </row>
    <row r="8" spans="1:26">
      <c r="A8" s="233"/>
      <c r="B8" s="75" t="s">
        <v>882</v>
      </c>
      <c r="C8" s="60"/>
      <c r="D8" s="65"/>
      <c r="E8" s="65"/>
      <c r="F8" s="65"/>
      <c r="G8" s="65"/>
      <c r="H8" s="65"/>
      <c r="I8" s="65"/>
      <c r="J8" s="65"/>
      <c r="K8" s="65"/>
      <c r="L8" s="65"/>
      <c r="M8" s="65"/>
      <c r="N8" s="65"/>
      <c r="O8" s="65"/>
      <c r="P8" s="65"/>
      <c r="Q8" s="65"/>
      <c r="R8" s="65"/>
      <c r="S8" s="65"/>
      <c r="T8" s="65"/>
      <c r="U8" s="65"/>
      <c r="V8" s="65"/>
      <c r="W8" s="65"/>
    </row>
    <row r="9" spans="1:26">
      <c r="A9" s="58"/>
      <c r="B9" s="76" t="s">
        <v>883</v>
      </c>
      <c r="C9" s="62"/>
      <c r="D9" s="66"/>
      <c r="E9" s="66"/>
      <c r="F9" s="66"/>
      <c r="G9" s="66"/>
      <c r="H9" s="66"/>
      <c r="I9" s="66"/>
      <c r="J9" s="66"/>
      <c r="K9" s="65"/>
      <c r="L9" s="65"/>
      <c r="M9" s="65"/>
      <c r="N9" s="65"/>
      <c r="O9" s="65"/>
      <c r="P9" s="65"/>
      <c r="Q9" s="65"/>
      <c r="R9" s="65"/>
      <c r="S9" s="65"/>
      <c r="T9" s="65"/>
      <c r="U9" s="65"/>
      <c r="V9" s="65"/>
      <c r="W9" s="65"/>
    </row>
    <row r="10" spans="1:26">
      <c r="A10" s="233"/>
      <c r="B10" s="61" t="s">
        <v>864</v>
      </c>
      <c r="C10" s="60" t="s">
        <v>2420</v>
      </c>
      <c r="D10" s="65"/>
      <c r="E10" s="65"/>
      <c r="F10" s="65"/>
      <c r="G10" s="65"/>
      <c r="H10" s="65"/>
      <c r="I10" s="65"/>
      <c r="J10" s="65"/>
      <c r="K10" s="67"/>
      <c r="L10" s="67"/>
      <c r="M10" s="67"/>
      <c r="N10" s="67"/>
      <c r="O10" s="67"/>
      <c r="P10" s="67"/>
      <c r="Q10" s="67"/>
      <c r="R10" s="67"/>
      <c r="S10" s="67"/>
      <c r="T10" s="67"/>
      <c r="U10" s="67"/>
      <c r="V10" s="67"/>
      <c r="W10" s="67"/>
    </row>
    <row r="11" spans="1:26">
      <c r="A11" s="233"/>
      <c r="B11" s="61" t="s">
        <v>865</v>
      </c>
      <c r="C11" s="60"/>
      <c r="D11" s="73">
        <f t="shared" ref="D11:W11" si="1">D12+D13</f>
        <v>0</v>
      </c>
      <c r="E11" s="73">
        <f t="shared" si="1"/>
        <v>0</v>
      </c>
      <c r="F11" s="73">
        <f t="shared" si="1"/>
        <v>0</v>
      </c>
      <c r="G11" s="73">
        <f t="shared" si="1"/>
        <v>0</v>
      </c>
      <c r="H11" s="73">
        <f t="shared" si="1"/>
        <v>0</v>
      </c>
      <c r="I11" s="73">
        <f t="shared" si="1"/>
        <v>0</v>
      </c>
      <c r="J11" s="73">
        <f t="shared" si="1"/>
        <v>0</v>
      </c>
      <c r="K11" s="73">
        <f t="shared" si="1"/>
        <v>0</v>
      </c>
      <c r="L11" s="73">
        <f t="shared" si="1"/>
        <v>0</v>
      </c>
      <c r="M11" s="73">
        <f t="shared" si="1"/>
        <v>0</v>
      </c>
      <c r="N11" s="73">
        <f t="shared" si="1"/>
        <v>0</v>
      </c>
      <c r="O11" s="73">
        <f t="shared" si="1"/>
        <v>0</v>
      </c>
      <c r="P11" s="73">
        <f t="shared" si="1"/>
        <v>0</v>
      </c>
      <c r="Q11" s="73">
        <f t="shared" si="1"/>
        <v>0</v>
      </c>
      <c r="R11" s="73">
        <f t="shared" si="1"/>
        <v>0</v>
      </c>
      <c r="S11" s="73">
        <f t="shared" si="1"/>
        <v>0</v>
      </c>
      <c r="T11" s="73">
        <f t="shared" si="1"/>
        <v>0</v>
      </c>
      <c r="U11" s="73">
        <f t="shared" si="1"/>
        <v>0</v>
      </c>
      <c r="V11" s="73">
        <f t="shared" si="1"/>
        <v>0</v>
      </c>
      <c r="W11" s="73">
        <f t="shared" si="1"/>
        <v>0</v>
      </c>
    </row>
    <row r="12" spans="1:26">
      <c r="A12" s="233"/>
      <c r="B12" s="75" t="s">
        <v>882</v>
      </c>
      <c r="C12" s="60"/>
      <c r="D12" s="65"/>
      <c r="E12" s="65"/>
      <c r="F12" s="65"/>
      <c r="G12" s="65"/>
      <c r="H12" s="65"/>
      <c r="I12" s="65"/>
      <c r="J12" s="65"/>
      <c r="K12" s="65"/>
      <c r="L12" s="65"/>
      <c r="M12" s="65"/>
      <c r="N12" s="65"/>
      <c r="O12" s="65"/>
      <c r="P12" s="65"/>
      <c r="Q12" s="65"/>
      <c r="R12" s="65"/>
      <c r="S12" s="65"/>
      <c r="T12" s="65"/>
      <c r="U12" s="65"/>
      <c r="V12" s="65"/>
      <c r="W12" s="65"/>
    </row>
    <row r="13" spans="1:26">
      <c r="A13" s="58"/>
      <c r="B13" s="76" t="s">
        <v>883</v>
      </c>
      <c r="C13" s="62"/>
      <c r="D13" s="66"/>
      <c r="E13" s="66"/>
      <c r="F13" s="66"/>
      <c r="G13" s="66"/>
      <c r="H13" s="65"/>
      <c r="I13" s="65"/>
      <c r="J13" s="65"/>
      <c r="K13" s="66"/>
      <c r="L13" s="66"/>
      <c r="M13" s="66"/>
      <c r="N13" s="66"/>
      <c r="O13" s="66"/>
      <c r="P13" s="66"/>
      <c r="Q13" s="66"/>
      <c r="R13" s="66"/>
      <c r="S13" s="66"/>
      <c r="T13" s="66"/>
      <c r="U13" s="66"/>
      <c r="V13" s="66"/>
      <c r="W13" s="66"/>
    </row>
    <row r="14" spans="1:26">
      <c r="A14" s="233"/>
      <c r="B14" s="61" t="s">
        <v>864</v>
      </c>
      <c r="C14" s="60" t="s">
        <v>2420</v>
      </c>
      <c r="D14" s="65"/>
      <c r="E14" s="65"/>
      <c r="F14" s="65"/>
      <c r="G14" s="65"/>
      <c r="H14" s="67"/>
      <c r="I14" s="67"/>
      <c r="J14" s="67"/>
      <c r="K14" s="67"/>
      <c r="L14" s="67"/>
      <c r="M14" s="67"/>
      <c r="N14" s="67"/>
      <c r="O14" s="67"/>
      <c r="P14" s="67"/>
      <c r="Q14" s="67"/>
      <c r="R14" s="67"/>
      <c r="S14" s="67"/>
      <c r="T14" s="67"/>
      <c r="U14" s="67"/>
      <c r="V14" s="67"/>
      <c r="W14" s="67"/>
    </row>
    <row r="15" spans="1:26">
      <c r="A15" s="233"/>
      <c r="B15" s="61" t="s">
        <v>865</v>
      </c>
      <c r="C15" s="60"/>
      <c r="D15" s="73">
        <f t="shared" ref="D15:W15" si="2">D16+D17</f>
        <v>0</v>
      </c>
      <c r="E15" s="73">
        <f t="shared" si="2"/>
        <v>0</v>
      </c>
      <c r="F15" s="73">
        <f t="shared" si="2"/>
        <v>0</v>
      </c>
      <c r="G15" s="73">
        <f t="shared" si="2"/>
        <v>0</v>
      </c>
      <c r="H15" s="73">
        <f t="shared" si="2"/>
        <v>0</v>
      </c>
      <c r="I15" s="73">
        <f t="shared" si="2"/>
        <v>0</v>
      </c>
      <c r="J15" s="73">
        <f t="shared" si="2"/>
        <v>0</v>
      </c>
      <c r="K15" s="73">
        <f t="shared" si="2"/>
        <v>0</v>
      </c>
      <c r="L15" s="73">
        <f t="shared" si="2"/>
        <v>0</v>
      </c>
      <c r="M15" s="73">
        <f t="shared" si="2"/>
        <v>0</v>
      </c>
      <c r="N15" s="73">
        <f t="shared" si="2"/>
        <v>0</v>
      </c>
      <c r="O15" s="73">
        <f t="shared" si="2"/>
        <v>0</v>
      </c>
      <c r="P15" s="73">
        <f t="shared" si="2"/>
        <v>0</v>
      </c>
      <c r="Q15" s="73">
        <f t="shared" si="2"/>
        <v>0</v>
      </c>
      <c r="R15" s="73">
        <f t="shared" si="2"/>
        <v>0</v>
      </c>
      <c r="S15" s="73">
        <f t="shared" si="2"/>
        <v>0</v>
      </c>
      <c r="T15" s="73">
        <f t="shared" si="2"/>
        <v>0</v>
      </c>
      <c r="U15" s="73">
        <f t="shared" si="2"/>
        <v>0</v>
      </c>
      <c r="V15" s="73">
        <f t="shared" si="2"/>
        <v>0</v>
      </c>
      <c r="W15" s="73">
        <f t="shared" si="2"/>
        <v>0</v>
      </c>
    </row>
    <row r="16" spans="1:26">
      <c r="A16" s="233"/>
      <c r="B16" s="75" t="s">
        <v>882</v>
      </c>
      <c r="C16" s="60"/>
      <c r="D16" s="65"/>
      <c r="E16" s="65"/>
      <c r="F16" s="65"/>
      <c r="G16" s="65"/>
      <c r="H16" s="65"/>
      <c r="I16" s="65"/>
      <c r="J16" s="65"/>
      <c r="K16" s="65"/>
      <c r="L16" s="65"/>
      <c r="M16" s="65"/>
      <c r="N16" s="65"/>
      <c r="O16" s="65"/>
      <c r="P16" s="65"/>
      <c r="Q16" s="65"/>
      <c r="R16" s="65"/>
      <c r="S16" s="65"/>
      <c r="T16" s="65"/>
      <c r="U16" s="65"/>
      <c r="V16" s="65"/>
      <c r="W16" s="65"/>
    </row>
    <row r="17" spans="1:23">
      <c r="A17" s="58"/>
      <c r="B17" s="76" t="s">
        <v>883</v>
      </c>
      <c r="C17" s="62"/>
      <c r="D17" s="66"/>
      <c r="E17" s="66"/>
      <c r="F17" s="66"/>
      <c r="G17" s="66"/>
      <c r="H17" s="66"/>
      <c r="I17" s="66"/>
      <c r="J17" s="66"/>
      <c r="K17" s="66"/>
      <c r="L17" s="66"/>
      <c r="M17" s="66"/>
      <c r="N17" s="66"/>
      <c r="O17" s="66"/>
      <c r="P17" s="66"/>
      <c r="Q17" s="66"/>
      <c r="R17" s="66"/>
      <c r="S17" s="66"/>
      <c r="T17" s="66"/>
      <c r="U17" s="66"/>
      <c r="V17" s="66"/>
      <c r="W17" s="66"/>
    </row>
    <row r="18" spans="1:23">
      <c r="A18" s="233"/>
      <c r="B18" s="61" t="s">
        <v>864</v>
      </c>
      <c r="C18" s="60" t="s">
        <v>2420</v>
      </c>
      <c r="D18" s="65"/>
      <c r="E18" s="65"/>
      <c r="F18" s="65"/>
      <c r="G18" s="65"/>
      <c r="H18" s="65"/>
      <c r="I18" s="65"/>
      <c r="J18" s="65"/>
      <c r="K18" s="65"/>
      <c r="L18" s="65"/>
      <c r="M18" s="65"/>
      <c r="N18" s="65"/>
      <c r="O18" s="65"/>
      <c r="P18" s="65"/>
      <c r="Q18" s="65"/>
      <c r="R18" s="65"/>
      <c r="S18" s="65"/>
      <c r="T18" s="65"/>
      <c r="U18" s="65"/>
      <c r="V18" s="65"/>
      <c r="W18" s="65"/>
    </row>
    <row r="19" spans="1:23">
      <c r="A19" s="233"/>
      <c r="B19" s="61" t="s">
        <v>884</v>
      </c>
      <c r="C19" s="60"/>
      <c r="D19" s="73">
        <f t="shared" ref="D19:W19" si="3">D20+D21</f>
        <v>0</v>
      </c>
      <c r="E19" s="73">
        <f t="shared" si="3"/>
        <v>0</v>
      </c>
      <c r="F19" s="73">
        <f t="shared" si="3"/>
        <v>0</v>
      </c>
      <c r="G19" s="73">
        <f t="shared" si="3"/>
        <v>0</v>
      </c>
      <c r="H19" s="73">
        <f t="shared" si="3"/>
        <v>0</v>
      </c>
      <c r="I19" s="73">
        <f t="shared" si="3"/>
        <v>0</v>
      </c>
      <c r="J19" s="73">
        <f t="shared" si="3"/>
        <v>0</v>
      </c>
      <c r="K19" s="73">
        <f t="shared" si="3"/>
        <v>0</v>
      </c>
      <c r="L19" s="73">
        <f t="shared" si="3"/>
        <v>0</v>
      </c>
      <c r="M19" s="73">
        <f t="shared" si="3"/>
        <v>0</v>
      </c>
      <c r="N19" s="73">
        <f t="shared" si="3"/>
        <v>0</v>
      </c>
      <c r="O19" s="73">
        <f t="shared" si="3"/>
        <v>0</v>
      </c>
      <c r="P19" s="73">
        <f t="shared" si="3"/>
        <v>0</v>
      </c>
      <c r="Q19" s="73">
        <f t="shared" si="3"/>
        <v>0</v>
      </c>
      <c r="R19" s="73">
        <f t="shared" si="3"/>
        <v>0</v>
      </c>
      <c r="S19" s="73">
        <f t="shared" si="3"/>
        <v>0</v>
      </c>
      <c r="T19" s="73">
        <f t="shared" si="3"/>
        <v>0</v>
      </c>
      <c r="U19" s="73">
        <f t="shared" si="3"/>
        <v>0</v>
      </c>
      <c r="V19" s="73">
        <f t="shared" si="3"/>
        <v>0</v>
      </c>
      <c r="W19" s="73">
        <f t="shared" si="3"/>
        <v>0</v>
      </c>
    </row>
    <row r="20" spans="1:23">
      <c r="A20" s="233"/>
      <c r="B20" s="75" t="s">
        <v>882</v>
      </c>
      <c r="C20" s="60"/>
      <c r="D20" s="65"/>
      <c r="E20" s="65"/>
      <c r="F20" s="65"/>
      <c r="G20" s="65"/>
      <c r="H20" s="65"/>
      <c r="I20" s="65"/>
      <c r="J20" s="65"/>
      <c r="K20" s="65"/>
      <c r="L20" s="65"/>
      <c r="M20" s="65"/>
      <c r="N20" s="65"/>
      <c r="O20" s="65"/>
      <c r="P20" s="65"/>
      <c r="Q20" s="65"/>
      <c r="R20" s="65"/>
      <c r="S20" s="65"/>
      <c r="T20" s="65"/>
      <c r="U20" s="65"/>
      <c r="V20" s="65"/>
      <c r="W20" s="65"/>
    </row>
    <row r="21" spans="1:23">
      <c r="A21" s="58"/>
      <c r="B21" s="76" t="s">
        <v>883</v>
      </c>
      <c r="C21" s="62"/>
      <c r="D21" s="66"/>
      <c r="E21" s="66"/>
      <c r="F21" s="66"/>
      <c r="G21" s="66"/>
      <c r="H21" s="66"/>
      <c r="I21" s="66"/>
      <c r="J21" s="66"/>
      <c r="K21" s="66"/>
      <c r="L21" s="66"/>
      <c r="M21" s="66"/>
      <c r="N21" s="66"/>
      <c r="O21" s="66"/>
      <c r="P21" s="66"/>
      <c r="Q21" s="66"/>
      <c r="R21" s="66"/>
      <c r="S21" s="66"/>
      <c r="T21" s="66"/>
      <c r="U21" s="66"/>
      <c r="V21" s="66"/>
      <c r="W21" s="66"/>
    </row>
    <row r="22" spans="1:23">
      <c r="A22" s="233"/>
      <c r="B22" s="61" t="s">
        <v>864</v>
      </c>
      <c r="C22" s="60"/>
      <c r="D22" s="65"/>
      <c r="E22" s="65"/>
      <c r="F22" s="65"/>
      <c r="G22" s="65"/>
      <c r="H22" s="65"/>
      <c r="I22" s="65"/>
      <c r="J22" s="65"/>
      <c r="K22" s="65"/>
      <c r="L22" s="65"/>
      <c r="M22" s="65"/>
      <c r="N22" s="65"/>
      <c r="O22" s="65"/>
      <c r="P22" s="65"/>
      <c r="Q22" s="65"/>
      <c r="R22" s="65"/>
      <c r="S22" s="65"/>
      <c r="T22" s="65"/>
      <c r="U22" s="65"/>
      <c r="V22" s="65"/>
      <c r="W22" s="65"/>
    </row>
    <row r="23" spans="1:23">
      <c r="A23" s="233"/>
      <c r="B23" s="61" t="s">
        <v>884</v>
      </c>
      <c r="C23" s="60"/>
      <c r="D23" s="73">
        <f t="shared" ref="D23:W23" si="4">D24+D25</f>
        <v>0</v>
      </c>
      <c r="E23" s="73">
        <f t="shared" si="4"/>
        <v>0</v>
      </c>
      <c r="F23" s="73">
        <f t="shared" si="4"/>
        <v>0</v>
      </c>
      <c r="G23" s="73">
        <f t="shared" si="4"/>
        <v>0</v>
      </c>
      <c r="H23" s="73">
        <f t="shared" si="4"/>
        <v>0</v>
      </c>
      <c r="I23" s="73">
        <f t="shared" si="4"/>
        <v>0</v>
      </c>
      <c r="J23" s="73">
        <f t="shared" si="4"/>
        <v>0</v>
      </c>
      <c r="K23" s="73">
        <f t="shared" si="4"/>
        <v>0</v>
      </c>
      <c r="L23" s="73">
        <f t="shared" si="4"/>
        <v>0</v>
      </c>
      <c r="M23" s="73">
        <f t="shared" si="4"/>
        <v>0</v>
      </c>
      <c r="N23" s="73">
        <f t="shared" si="4"/>
        <v>0</v>
      </c>
      <c r="O23" s="73">
        <f t="shared" si="4"/>
        <v>0</v>
      </c>
      <c r="P23" s="73">
        <f t="shared" si="4"/>
        <v>0</v>
      </c>
      <c r="Q23" s="73">
        <f t="shared" si="4"/>
        <v>0</v>
      </c>
      <c r="R23" s="73">
        <f t="shared" si="4"/>
        <v>0</v>
      </c>
      <c r="S23" s="73">
        <f t="shared" si="4"/>
        <v>0</v>
      </c>
      <c r="T23" s="73">
        <f t="shared" si="4"/>
        <v>0</v>
      </c>
      <c r="U23" s="73">
        <f t="shared" si="4"/>
        <v>0</v>
      </c>
      <c r="V23" s="73">
        <f t="shared" si="4"/>
        <v>0</v>
      </c>
      <c r="W23" s="73">
        <f t="shared" si="4"/>
        <v>0</v>
      </c>
    </row>
    <row r="24" spans="1:23">
      <c r="A24" s="233"/>
      <c r="B24" s="75" t="s">
        <v>882</v>
      </c>
      <c r="C24" s="60"/>
      <c r="D24" s="65"/>
      <c r="E24" s="65"/>
      <c r="F24" s="65"/>
      <c r="G24" s="65"/>
      <c r="H24" s="65"/>
      <c r="I24" s="65"/>
      <c r="J24" s="65"/>
      <c r="K24" s="65"/>
      <c r="L24" s="65"/>
      <c r="M24" s="65"/>
      <c r="N24" s="65"/>
      <c r="O24" s="65"/>
      <c r="P24" s="65"/>
      <c r="Q24" s="65"/>
      <c r="R24" s="65"/>
      <c r="S24" s="65"/>
      <c r="T24" s="65"/>
      <c r="U24" s="65"/>
      <c r="V24" s="65"/>
      <c r="W24" s="65"/>
    </row>
    <row r="25" spans="1:23">
      <c r="A25" s="58"/>
      <c r="B25" s="76" t="s">
        <v>883</v>
      </c>
      <c r="C25" s="62"/>
      <c r="D25" s="66"/>
      <c r="E25" s="66"/>
      <c r="F25" s="66"/>
      <c r="G25" s="66"/>
      <c r="H25" s="66"/>
      <c r="I25" s="66"/>
      <c r="J25" s="66"/>
      <c r="K25" s="66"/>
      <c r="L25" s="66"/>
      <c r="M25" s="66"/>
      <c r="N25" s="66"/>
      <c r="O25" s="66"/>
      <c r="P25" s="66"/>
      <c r="Q25" s="66"/>
      <c r="R25" s="66"/>
      <c r="S25" s="66"/>
      <c r="T25" s="66"/>
      <c r="U25" s="66"/>
      <c r="V25" s="66"/>
      <c r="W25" s="66"/>
    </row>
    <row r="26" spans="1:23" ht="5.25" customHeight="1">
      <c r="A26" s="63"/>
      <c r="B26" s="63"/>
      <c r="C26" s="63"/>
      <c r="D26" s="68"/>
      <c r="E26" s="68"/>
      <c r="F26" s="68"/>
      <c r="G26" s="68"/>
      <c r="H26" s="68"/>
      <c r="I26" s="68"/>
      <c r="J26" s="68"/>
      <c r="K26" s="68"/>
      <c r="L26" s="68"/>
      <c r="M26" s="68"/>
      <c r="N26" s="68"/>
      <c r="O26" s="68"/>
      <c r="P26" s="68"/>
      <c r="Q26" s="68"/>
      <c r="R26" s="68"/>
      <c r="S26" s="68"/>
      <c r="T26" s="68"/>
      <c r="U26" s="68"/>
      <c r="V26" s="68"/>
      <c r="W26" s="68"/>
    </row>
    <row r="27" spans="1:23" ht="9.9499999999999993" customHeight="1">
      <c r="A27" s="77"/>
      <c r="B27" s="78" t="s">
        <v>885</v>
      </c>
      <c r="C27" s="79"/>
      <c r="D27" s="80" t="e">
        <f>E27/(E28+E29)</f>
        <v>#DIV/0!</v>
      </c>
      <c r="E27" s="81">
        <f>E28+E29</f>
        <v>0</v>
      </c>
      <c r="F27" s="80" t="e">
        <f>G27/(G28+G29)</f>
        <v>#DIV/0!</v>
      </c>
      <c r="G27" s="81">
        <f>G28+G29</f>
        <v>0</v>
      </c>
      <c r="H27" s="80" t="e">
        <f>I27/(I28+I29)</f>
        <v>#DIV/0!</v>
      </c>
      <c r="I27" s="81">
        <f>I28+I29</f>
        <v>0</v>
      </c>
      <c r="J27" s="80" t="e">
        <f>K27/(K28+K29)</f>
        <v>#DIV/0!</v>
      </c>
      <c r="K27" s="81">
        <f>K28+K29</f>
        <v>0</v>
      </c>
      <c r="L27" s="80" t="e">
        <f>M27/(M28+M29)</f>
        <v>#DIV/0!</v>
      </c>
      <c r="M27" s="82">
        <f>M28+M29</f>
        <v>0</v>
      </c>
      <c r="N27" s="80" t="e">
        <f>O27/(O28+O29)</f>
        <v>#DIV/0!</v>
      </c>
      <c r="O27" s="81">
        <f>O28+O29</f>
        <v>0</v>
      </c>
      <c r="P27" s="80" t="e">
        <f>Q27/(Q28+Q29)</f>
        <v>#DIV/0!</v>
      </c>
      <c r="Q27" s="81">
        <f>Q28+Q29</f>
        <v>0</v>
      </c>
      <c r="R27" s="80" t="e">
        <f>S27/(S28+S29)</f>
        <v>#DIV/0!</v>
      </c>
      <c r="S27" s="81">
        <f>S28+S29</f>
        <v>0</v>
      </c>
      <c r="T27" s="80" t="e">
        <f>U27/(U28+U29)</f>
        <v>#DIV/0!</v>
      </c>
      <c r="U27" s="81">
        <f>U28+U29</f>
        <v>0</v>
      </c>
      <c r="V27" s="80" t="e">
        <f>W27/(W28+W29)</f>
        <v>#DIV/0!</v>
      </c>
      <c r="W27" s="82">
        <f>W28+W29</f>
        <v>0</v>
      </c>
    </row>
    <row r="28" spans="1:23" ht="9.9499999999999993" customHeight="1">
      <c r="A28" s="83"/>
      <c r="B28" s="84" t="s">
        <v>864</v>
      </c>
      <c r="C28" s="85"/>
      <c r="D28" s="86" t="e">
        <f>E28/E27</f>
        <v>#DIV/0!</v>
      </c>
      <c r="E28" s="67">
        <f>E6+E10+E14+E18+E22</f>
        <v>0</v>
      </c>
      <c r="F28" s="86" t="e">
        <f>G28/G27</f>
        <v>#DIV/0!</v>
      </c>
      <c r="G28" s="67">
        <f>G6+G10+G14+G18+G22</f>
        <v>0</v>
      </c>
      <c r="H28" s="86" t="e">
        <f>I28/I27</f>
        <v>#DIV/0!</v>
      </c>
      <c r="I28" s="67">
        <f>I6+I10+I14+I18+I22</f>
        <v>0</v>
      </c>
      <c r="J28" s="86" t="e">
        <f>K28/K27</f>
        <v>#DIV/0!</v>
      </c>
      <c r="K28" s="67">
        <f>K6+K10+K14+K18+K22</f>
        <v>0</v>
      </c>
      <c r="L28" s="86" t="e">
        <f>M28/M27</f>
        <v>#DIV/0!</v>
      </c>
      <c r="M28" s="67">
        <f>M6+M10+M14+M18+M22</f>
        <v>0</v>
      </c>
      <c r="N28" s="86" t="e">
        <f>O28/O27</f>
        <v>#DIV/0!</v>
      </c>
      <c r="O28" s="67">
        <f>O6+O10+O14+O18+O22</f>
        <v>0</v>
      </c>
      <c r="P28" s="86" t="e">
        <f>Q28/Q27</f>
        <v>#DIV/0!</v>
      </c>
      <c r="Q28" s="67">
        <f>Q6+Q10+Q14+Q18+Q22</f>
        <v>0</v>
      </c>
      <c r="R28" s="86" t="e">
        <f>S28/S27</f>
        <v>#DIV/0!</v>
      </c>
      <c r="S28" s="67">
        <f>S6+S10+S14+S18+S22</f>
        <v>0</v>
      </c>
      <c r="T28" s="86" t="e">
        <f>U28/U27</f>
        <v>#DIV/0!</v>
      </c>
      <c r="U28" s="67">
        <f>U6+U10+U14+U18+U22</f>
        <v>0</v>
      </c>
      <c r="V28" s="86" t="e">
        <f>W28/W27</f>
        <v>#DIV/0!</v>
      </c>
      <c r="W28" s="67">
        <f>W6+W10+W14+W18+W22</f>
        <v>0</v>
      </c>
    </row>
    <row r="29" spans="1:23" ht="9.9499999999999993" customHeight="1">
      <c r="A29" s="88" t="s">
        <v>837</v>
      </c>
      <c r="B29" s="89" t="s">
        <v>865</v>
      </c>
      <c r="C29" s="90"/>
      <c r="D29" s="91" t="e">
        <f>E29/E27</f>
        <v>#DIV/0!</v>
      </c>
      <c r="E29" s="74">
        <f>E30+E31</f>
        <v>0</v>
      </c>
      <c r="F29" s="91" t="e">
        <f>G29/G27</f>
        <v>#DIV/0!</v>
      </c>
      <c r="G29" s="74">
        <f>G30+G31</f>
        <v>0</v>
      </c>
      <c r="H29" s="91" t="e">
        <f>I29/I27</f>
        <v>#DIV/0!</v>
      </c>
      <c r="I29" s="74">
        <f>I30+I31</f>
        <v>0</v>
      </c>
      <c r="J29" s="91" t="e">
        <f>K29/K27</f>
        <v>#DIV/0!</v>
      </c>
      <c r="K29" s="74">
        <f>K30+K31</f>
        <v>0</v>
      </c>
      <c r="L29" s="91" t="e">
        <f>M29/M27</f>
        <v>#DIV/0!</v>
      </c>
      <c r="M29" s="74">
        <f>M30+M31</f>
        <v>0</v>
      </c>
      <c r="N29" s="91" t="e">
        <f>O29/O27</f>
        <v>#DIV/0!</v>
      </c>
      <c r="O29" s="74">
        <f>O30+O31</f>
        <v>0</v>
      </c>
      <c r="P29" s="91" t="e">
        <f>Q29/Q27</f>
        <v>#DIV/0!</v>
      </c>
      <c r="Q29" s="74">
        <f>Q30+Q31</f>
        <v>0</v>
      </c>
      <c r="R29" s="91" t="e">
        <f>S29/S27</f>
        <v>#DIV/0!</v>
      </c>
      <c r="S29" s="74">
        <f>S30+S31</f>
        <v>0</v>
      </c>
      <c r="T29" s="91" t="e">
        <f>U29/U27</f>
        <v>#DIV/0!</v>
      </c>
      <c r="U29" s="74">
        <f>U30+U31</f>
        <v>0</v>
      </c>
      <c r="V29" s="91" t="e">
        <f>W29/W27</f>
        <v>#DIV/0!</v>
      </c>
      <c r="W29" s="92">
        <f>W30+W31</f>
        <v>0</v>
      </c>
    </row>
    <row r="30" spans="1:23" ht="9.9499999999999993" customHeight="1">
      <c r="A30" s="83"/>
      <c r="B30" s="93" t="s">
        <v>882</v>
      </c>
      <c r="C30" s="94"/>
      <c r="D30" s="95" t="e">
        <f>E30/E27</f>
        <v>#DIV/0!</v>
      </c>
      <c r="E30" s="65">
        <f>E8+E12+E16+E20+E24</f>
        <v>0</v>
      </c>
      <c r="F30" s="95" t="e">
        <f>G30/G27</f>
        <v>#DIV/0!</v>
      </c>
      <c r="G30" s="65">
        <f>G8+G12+G16+G20+G24</f>
        <v>0</v>
      </c>
      <c r="H30" s="95" t="e">
        <f>I30/I27</f>
        <v>#DIV/0!</v>
      </c>
      <c r="I30" s="65">
        <f>I8+I12+I16+I20+I24</f>
        <v>0</v>
      </c>
      <c r="J30" s="95" t="e">
        <f>K30/K27</f>
        <v>#DIV/0!</v>
      </c>
      <c r="K30" s="65">
        <f>K8+K12+K16+K20+K24</f>
        <v>0</v>
      </c>
      <c r="L30" s="95" t="e">
        <f>M30/M27</f>
        <v>#DIV/0!</v>
      </c>
      <c r="M30" s="65">
        <f>M8+M12+M16+M20+M24</f>
        <v>0</v>
      </c>
      <c r="N30" s="95" t="e">
        <f>O30/O27</f>
        <v>#DIV/0!</v>
      </c>
      <c r="O30" s="65">
        <f>O8+O12+O16+O20+O24</f>
        <v>0</v>
      </c>
      <c r="P30" s="95" t="e">
        <f>Q30/Q27</f>
        <v>#DIV/0!</v>
      </c>
      <c r="Q30" s="65">
        <f>Q8+Q12+Q16+Q20+Q24</f>
        <v>0</v>
      </c>
      <c r="R30" s="95" t="e">
        <f>S30/S27</f>
        <v>#DIV/0!</v>
      </c>
      <c r="S30" s="65">
        <f>S8+S12+S16+S20+S24</f>
        <v>0</v>
      </c>
      <c r="T30" s="95" t="e">
        <f>U30/U27</f>
        <v>#DIV/0!</v>
      </c>
      <c r="U30" s="65">
        <f>U8+U12+U16+U20+U24</f>
        <v>0</v>
      </c>
      <c r="V30" s="95" t="e">
        <f>W30/W27</f>
        <v>#DIV/0!</v>
      </c>
      <c r="W30" s="65">
        <f>W8+W12+W16+W20+W24</f>
        <v>0</v>
      </c>
    </row>
    <row r="31" spans="1:23" ht="9.9499999999999993" customHeight="1">
      <c r="A31" s="97"/>
      <c r="B31" s="98" t="s">
        <v>883</v>
      </c>
      <c r="C31" s="99"/>
      <c r="D31" s="100" t="e">
        <f>E31/E27</f>
        <v>#DIV/0!</v>
      </c>
      <c r="E31" s="66">
        <f>E9+E13+E17+E21+E25</f>
        <v>0</v>
      </c>
      <c r="F31" s="100" t="e">
        <f>G31/G27</f>
        <v>#DIV/0!</v>
      </c>
      <c r="G31" s="66">
        <f>G9+G13+G17+G21+G25</f>
        <v>0</v>
      </c>
      <c r="H31" s="100" t="e">
        <f>I31/I27</f>
        <v>#DIV/0!</v>
      </c>
      <c r="I31" s="66">
        <f>I9+I13+I17+I21+I25</f>
        <v>0</v>
      </c>
      <c r="J31" s="100" t="e">
        <f>K31/K27</f>
        <v>#DIV/0!</v>
      </c>
      <c r="K31" s="66">
        <f>K9+K13+K17+K21+K25</f>
        <v>0</v>
      </c>
      <c r="L31" s="100" t="e">
        <f>M31/M27</f>
        <v>#DIV/0!</v>
      </c>
      <c r="M31" s="66">
        <f>M9+M13+M17+M21+M25</f>
        <v>0</v>
      </c>
      <c r="N31" s="100" t="e">
        <f>O31/O27</f>
        <v>#DIV/0!</v>
      </c>
      <c r="O31" s="66">
        <f>O9+O13+O17+O21+O25</f>
        <v>0</v>
      </c>
      <c r="P31" s="100" t="e">
        <f>Q31/Q27</f>
        <v>#DIV/0!</v>
      </c>
      <c r="Q31" s="66">
        <f>Q9+Q13+Q17+Q21+Q25</f>
        <v>0</v>
      </c>
      <c r="R31" s="100" t="e">
        <f>S31/S27</f>
        <v>#DIV/0!</v>
      </c>
      <c r="S31" s="66">
        <f>S9+S13+S17+S21+S25</f>
        <v>0</v>
      </c>
      <c r="T31" s="100" t="e">
        <f>U31/U27</f>
        <v>#DIV/0!</v>
      </c>
      <c r="U31" s="66">
        <f>U9+U13+U17+U21+U25</f>
        <v>0</v>
      </c>
      <c r="V31" s="100" t="e">
        <f>W31/W27</f>
        <v>#DIV/0!</v>
      </c>
      <c r="W31" s="66">
        <f>W9+W13+W17+W21+W25</f>
        <v>0</v>
      </c>
    </row>
    <row r="32" spans="1:23" s="104" customFormat="1">
      <c r="A32" s="382"/>
      <c r="B32" s="383"/>
      <c r="C32" s="384"/>
    </row>
    <row r="33" spans="1:26">
      <c r="A33" s="102"/>
      <c r="B33" s="64"/>
      <c r="C33" s="94"/>
      <c r="D33" s="104"/>
      <c r="E33" s="94"/>
      <c r="F33" s="104"/>
      <c r="G33" s="104"/>
      <c r="H33" s="104"/>
      <c r="I33" s="104"/>
      <c r="J33" s="104"/>
      <c r="K33" s="104"/>
      <c r="L33" s="104"/>
      <c r="M33" s="104"/>
      <c r="N33" s="104"/>
      <c r="O33" s="104"/>
      <c r="P33" s="104"/>
      <c r="Q33" s="104"/>
      <c r="R33" s="104"/>
      <c r="S33" s="104"/>
      <c r="T33" s="104"/>
      <c r="U33" s="104"/>
      <c r="V33" s="104"/>
      <c r="W33" s="104"/>
    </row>
    <row r="34" spans="1:26" ht="13.5" customHeight="1">
      <c r="A34" s="385"/>
      <c r="B34" s="386" t="s">
        <v>3563</v>
      </c>
      <c r="C34" s="385"/>
      <c r="D34" s="388"/>
      <c r="E34" s="385"/>
      <c r="F34" s="385"/>
      <c r="G34" s="385"/>
      <c r="H34" s="385"/>
      <c r="I34" s="385"/>
      <c r="J34" s="385"/>
      <c r="K34" s="385"/>
      <c r="L34" s="385"/>
      <c r="M34" s="385"/>
      <c r="N34" s="1945" t="s">
        <v>2421</v>
      </c>
      <c r="O34" s="1945"/>
      <c r="P34" s="1945"/>
      <c r="Q34" s="1945"/>
      <c r="R34" s="1945"/>
      <c r="S34" s="1945"/>
      <c r="T34" s="1945"/>
      <c r="U34" s="1945"/>
      <c r="V34" s="1945"/>
      <c r="W34" s="1945"/>
      <c r="X34" s="1945"/>
      <c r="Y34" s="235"/>
      <c r="Z34" s="235"/>
    </row>
    <row r="35" spans="1:26" ht="6" customHeight="1">
      <c r="A35" s="387"/>
      <c r="B35" s="387"/>
      <c r="C35" s="387"/>
      <c r="D35" s="235"/>
      <c r="E35" s="387"/>
      <c r="F35" s="387"/>
      <c r="G35" s="387"/>
      <c r="H35" s="387"/>
      <c r="I35" s="387"/>
      <c r="J35" s="387"/>
      <c r="K35" s="387"/>
      <c r="L35" s="387"/>
      <c r="M35" s="387"/>
      <c r="N35" s="235"/>
      <c r="O35" s="235"/>
      <c r="P35" s="235"/>
      <c r="Q35" s="235"/>
      <c r="R35" s="235"/>
      <c r="S35" s="235"/>
      <c r="T35" s="235"/>
      <c r="U35" s="235"/>
      <c r="V35" s="235"/>
      <c r="W35" s="235"/>
      <c r="X35" s="235"/>
      <c r="Y35" s="235"/>
      <c r="Z35" s="235"/>
    </row>
    <row r="36" spans="1:26">
      <c r="I36" s="64"/>
      <c r="M36" s="234" t="s">
        <v>4873</v>
      </c>
      <c r="W36" s="234" t="s">
        <v>4873</v>
      </c>
    </row>
    <row r="37" spans="1:26">
      <c r="A37" s="105"/>
      <c r="B37" s="57" t="s">
        <v>887</v>
      </c>
      <c r="C37" s="57"/>
      <c r="D37" s="69">
        <v>2001</v>
      </c>
      <c r="E37" s="70"/>
      <c r="F37" s="69">
        <f>D37+1</f>
        <v>2002</v>
      </c>
      <c r="G37" s="70"/>
      <c r="H37" s="71">
        <f>F37+1</f>
        <v>2003</v>
      </c>
      <c r="I37" s="72"/>
      <c r="J37" s="71">
        <f>H37+1</f>
        <v>2004</v>
      </c>
      <c r="K37" s="72"/>
      <c r="L37" s="71">
        <f>J37+1</f>
        <v>2005</v>
      </c>
      <c r="M37" s="72"/>
      <c r="N37" s="71">
        <f>L37+1</f>
        <v>2006</v>
      </c>
      <c r="O37" s="72"/>
      <c r="P37" s="71">
        <f>N37+1</f>
        <v>2007</v>
      </c>
      <c r="Q37" s="72"/>
      <c r="R37" s="71">
        <f>P37+1</f>
        <v>2008</v>
      </c>
      <c r="S37" s="72"/>
      <c r="T37" s="71">
        <f>R37+1</f>
        <v>2009</v>
      </c>
      <c r="U37" s="72"/>
      <c r="V37" s="71">
        <f>T37+1</f>
        <v>2010</v>
      </c>
      <c r="W37" s="72"/>
    </row>
    <row r="38" spans="1:26">
      <c r="A38" s="58" t="s">
        <v>879</v>
      </c>
      <c r="B38" s="58" t="s">
        <v>886</v>
      </c>
      <c r="C38" s="58" t="s">
        <v>881</v>
      </c>
      <c r="D38" s="59" t="s">
        <v>862</v>
      </c>
      <c r="E38" s="59" t="s">
        <v>863</v>
      </c>
      <c r="F38" s="59" t="s">
        <v>862</v>
      </c>
      <c r="G38" s="59" t="s">
        <v>863</v>
      </c>
      <c r="H38" s="58" t="s">
        <v>862</v>
      </c>
      <c r="I38" s="58" t="s">
        <v>863</v>
      </c>
      <c r="J38" s="58" t="s">
        <v>862</v>
      </c>
      <c r="K38" s="58" t="s">
        <v>863</v>
      </c>
      <c r="L38" s="58" t="s">
        <v>862</v>
      </c>
      <c r="M38" s="58" t="s">
        <v>863</v>
      </c>
      <c r="N38" s="58" t="s">
        <v>862</v>
      </c>
      <c r="O38" s="58" t="s">
        <v>863</v>
      </c>
      <c r="P38" s="58" t="s">
        <v>862</v>
      </c>
      <c r="Q38" s="58" t="s">
        <v>863</v>
      </c>
      <c r="R38" s="58" t="s">
        <v>862</v>
      </c>
      <c r="S38" s="58" t="s">
        <v>863</v>
      </c>
      <c r="T38" s="58" t="s">
        <v>862</v>
      </c>
      <c r="U38" s="58" t="s">
        <v>863</v>
      </c>
      <c r="V38" s="58" t="s">
        <v>862</v>
      </c>
      <c r="W38" s="58" t="s">
        <v>863</v>
      </c>
    </row>
    <row r="39" spans="1:26">
      <c r="A39" s="233"/>
      <c r="B39" s="61" t="s">
        <v>864</v>
      </c>
      <c r="C39" s="60" t="s">
        <v>2422</v>
      </c>
      <c r="D39" s="65"/>
      <c r="E39" s="65"/>
      <c r="F39" s="65"/>
      <c r="G39" s="65"/>
      <c r="H39" s="65"/>
      <c r="I39" s="65"/>
      <c r="J39" s="65"/>
      <c r="K39" s="65"/>
      <c r="L39" s="65"/>
      <c r="M39" s="65"/>
      <c r="N39" s="65"/>
      <c r="O39" s="65"/>
      <c r="P39" s="65"/>
      <c r="Q39" s="65"/>
      <c r="R39" s="65"/>
      <c r="S39" s="65"/>
      <c r="T39" s="65"/>
      <c r="U39" s="65"/>
      <c r="V39" s="65"/>
      <c r="W39" s="65"/>
    </row>
    <row r="40" spans="1:26">
      <c r="A40" s="233"/>
      <c r="B40" s="61" t="s">
        <v>865</v>
      </c>
      <c r="C40" s="60"/>
      <c r="D40" s="73">
        <f t="shared" ref="D40:W40" si="5">D41+D42</f>
        <v>0</v>
      </c>
      <c r="E40" s="73">
        <f t="shared" si="5"/>
        <v>0</v>
      </c>
      <c r="F40" s="73">
        <f t="shared" si="5"/>
        <v>0</v>
      </c>
      <c r="G40" s="73">
        <f t="shared" si="5"/>
        <v>0</v>
      </c>
      <c r="H40" s="73">
        <f t="shared" si="5"/>
        <v>0</v>
      </c>
      <c r="I40" s="73">
        <f t="shared" si="5"/>
        <v>0</v>
      </c>
      <c r="J40" s="73">
        <f t="shared" si="5"/>
        <v>0</v>
      </c>
      <c r="K40" s="73">
        <f t="shared" si="5"/>
        <v>0</v>
      </c>
      <c r="L40" s="73">
        <f t="shared" si="5"/>
        <v>0</v>
      </c>
      <c r="M40" s="73">
        <f t="shared" si="5"/>
        <v>0</v>
      </c>
      <c r="N40" s="73">
        <f t="shared" si="5"/>
        <v>0</v>
      </c>
      <c r="O40" s="73">
        <f t="shared" si="5"/>
        <v>0</v>
      </c>
      <c r="P40" s="73">
        <f t="shared" si="5"/>
        <v>0</v>
      </c>
      <c r="Q40" s="73">
        <f t="shared" si="5"/>
        <v>0</v>
      </c>
      <c r="R40" s="73">
        <f t="shared" si="5"/>
        <v>0</v>
      </c>
      <c r="S40" s="73">
        <f t="shared" si="5"/>
        <v>0</v>
      </c>
      <c r="T40" s="73">
        <f t="shared" si="5"/>
        <v>0</v>
      </c>
      <c r="U40" s="73">
        <f t="shared" si="5"/>
        <v>0</v>
      </c>
      <c r="V40" s="73">
        <f t="shared" si="5"/>
        <v>0</v>
      </c>
      <c r="W40" s="73">
        <f t="shared" si="5"/>
        <v>0</v>
      </c>
    </row>
    <row r="41" spans="1:26">
      <c r="A41" s="233"/>
      <c r="B41" s="75" t="s">
        <v>882</v>
      </c>
      <c r="C41" s="60"/>
      <c r="D41" s="65"/>
      <c r="E41" s="65"/>
      <c r="F41" s="65"/>
      <c r="G41" s="65"/>
      <c r="H41" s="65"/>
      <c r="I41" s="65"/>
      <c r="J41" s="65"/>
      <c r="K41" s="65"/>
      <c r="L41" s="65"/>
      <c r="M41" s="65"/>
      <c r="N41" s="65"/>
      <c r="O41" s="65"/>
      <c r="P41" s="65"/>
      <c r="Q41" s="65"/>
      <c r="R41" s="65"/>
      <c r="S41" s="65"/>
      <c r="T41" s="65"/>
      <c r="U41" s="65"/>
      <c r="V41" s="65"/>
      <c r="W41" s="65"/>
    </row>
    <row r="42" spans="1:26">
      <c r="A42" s="58"/>
      <c r="B42" s="76" t="s">
        <v>883</v>
      </c>
      <c r="C42" s="62"/>
      <c r="D42" s="66"/>
      <c r="E42" s="66"/>
      <c r="F42" s="66"/>
      <c r="G42" s="66"/>
      <c r="H42" s="65"/>
      <c r="I42" s="65"/>
      <c r="J42" s="65"/>
      <c r="K42" s="65"/>
      <c r="L42" s="65"/>
      <c r="M42" s="65"/>
      <c r="N42" s="65"/>
      <c r="O42" s="65"/>
      <c r="P42" s="65"/>
      <c r="Q42" s="65"/>
      <c r="R42" s="65"/>
      <c r="S42" s="65"/>
      <c r="T42" s="65"/>
      <c r="U42" s="65"/>
      <c r="V42" s="65"/>
      <c r="W42" s="65"/>
    </row>
    <row r="43" spans="1:26">
      <c r="A43" s="233"/>
      <c r="B43" s="61" t="s">
        <v>864</v>
      </c>
      <c r="C43" s="60" t="s">
        <v>2422</v>
      </c>
      <c r="D43" s="65"/>
      <c r="E43" s="65"/>
      <c r="F43" s="65"/>
      <c r="G43" s="65"/>
      <c r="H43" s="67"/>
      <c r="I43" s="67"/>
      <c r="J43" s="67"/>
      <c r="K43" s="67"/>
      <c r="L43" s="67"/>
      <c r="M43" s="67"/>
      <c r="N43" s="67"/>
      <c r="O43" s="67"/>
      <c r="P43" s="67"/>
      <c r="Q43" s="67"/>
      <c r="R43" s="67"/>
      <c r="S43" s="67"/>
      <c r="T43" s="67"/>
      <c r="U43" s="67"/>
      <c r="V43" s="67"/>
      <c r="W43" s="67"/>
    </row>
    <row r="44" spans="1:26">
      <c r="A44" s="233"/>
      <c r="B44" s="61" t="s">
        <v>865</v>
      </c>
      <c r="C44" s="60"/>
      <c r="D44" s="73">
        <f t="shared" ref="D44:W44" si="6">D45+D46</f>
        <v>0</v>
      </c>
      <c r="E44" s="73">
        <f t="shared" si="6"/>
        <v>0</v>
      </c>
      <c r="F44" s="73">
        <f t="shared" si="6"/>
        <v>0</v>
      </c>
      <c r="G44" s="73">
        <f t="shared" si="6"/>
        <v>0</v>
      </c>
      <c r="H44" s="73">
        <f t="shared" si="6"/>
        <v>0</v>
      </c>
      <c r="I44" s="73">
        <f t="shared" si="6"/>
        <v>0</v>
      </c>
      <c r="J44" s="73">
        <f t="shared" si="6"/>
        <v>0</v>
      </c>
      <c r="K44" s="73">
        <f t="shared" si="6"/>
        <v>0</v>
      </c>
      <c r="L44" s="73">
        <f t="shared" si="6"/>
        <v>0</v>
      </c>
      <c r="M44" s="73">
        <f t="shared" si="6"/>
        <v>0</v>
      </c>
      <c r="N44" s="73">
        <f t="shared" si="6"/>
        <v>0</v>
      </c>
      <c r="O44" s="73">
        <f t="shared" si="6"/>
        <v>0</v>
      </c>
      <c r="P44" s="73">
        <f t="shared" si="6"/>
        <v>0</v>
      </c>
      <c r="Q44" s="73">
        <f t="shared" si="6"/>
        <v>0</v>
      </c>
      <c r="R44" s="73">
        <f t="shared" si="6"/>
        <v>0</v>
      </c>
      <c r="S44" s="73">
        <f t="shared" si="6"/>
        <v>0</v>
      </c>
      <c r="T44" s="73">
        <f t="shared" si="6"/>
        <v>0</v>
      </c>
      <c r="U44" s="73">
        <f t="shared" si="6"/>
        <v>0</v>
      </c>
      <c r="V44" s="73">
        <f t="shared" si="6"/>
        <v>0</v>
      </c>
      <c r="W44" s="73">
        <f t="shared" si="6"/>
        <v>0</v>
      </c>
    </row>
    <row r="45" spans="1:26">
      <c r="A45" s="233"/>
      <c r="B45" s="75" t="s">
        <v>882</v>
      </c>
      <c r="C45" s="60"/>
      <c r="D45" s="65"/>
      <c r="E45" s="65"/>
      <c r="F45" s="65"/>
      <c r="G45" s="65"/>
      <c r="H45" s="65"/>
      <c r="I45" s="65"/>
      <c r="J45" s="65"/>
      <c r="K45" s="65"/>
      <c r="L45" s="65"/>
      <c r="M45" s="65"/>
      <c r="N45" s="65"/>
      <c r="O45" s="65"/>
      <c r="P45" s="65"/>
      <c r="Q45" s="65"/>
      <c r="R45" s="65"/>
      <c r="S45" s="65"/>
      <c r="T45" s="65"/>
      <c r="U45" s="65"/>
      <c r="V45" s="65"/>
      <c r="W45" s="65"/>
    </row>
    <row r="46" spans="1:26">
      <c r="A46" s="58"/>
      <c r="B46" s="76" t="s">
        <v>883</v>
      </c>
      <c r="C46" s="62"/>
      <c r="D46" s="66"/>
      <c r="E46" s="66"/>
      <c r="F46" s="66"/>
      <c r="G46" s="66"/>
      <c r="H46" s="66"/>
      <c r="I46" s="66"/>
      <c r="J46" s="66"/>
      <c r="K46" s="66"/>
      <c r="L46" s="66"/>
      <c r="M46" s="66"/>
      <c r="N46" s="66"/>
      <c r="O46" s="66"/>
      <c r="P46" s="66"/>
      <c r="Q46" s="66"/>
      <c r="R46" s="66"/>
      <c r="S46" s="66"/>
      <c r="T46" s="66"/>
      <c r="U46" s="66"/>
      <c r="V46" s="66"/>
      <c r="W46" s="66"/>
    </row>
    <row r="47" spans="1:26">
      <c r="A47" s="233"/>
      <c r="B47" s="61" t="s">
        <v>864</v>
      </c>
      <c r="C47" s="60" t="s">
        <v>2422</v>
      </c>
      <c r="D47" s="65"/>
      <c r="E47" s="65"/>
      <c r="F47" s="65"/>
      <c r="G47" s="65"/>
      <c r="H47" s="67"/>
      <c r="I47" s="67"/>
      <c r="J47" s="67"/>
      <c r="K47" s="67"/>
      <c r="L47" s="67">
        <f>+J47</f>
        <v>0</v>
      </c>
      <c r="M47" s="67"/>
      <c r="N47" s="67">
        <f>+L47</f>
        <v>0</v>
      </c>
      <c r="O47" s="67"/>
      <c r="P47" s="67">
        <f>+N47</f>
        <v>0</v>
      </c>
      <c r="Q47" s="67"/>
      <c r="R47" s="67">
        <f>+P47</f>
        <v>0</v>
      </c>
      <c r="S47" s="67"/>
      <c r="T47" s="67">
        <f>+R47</f>
        <v>0</v>
      </c>
      <c r="U47" s="67"/>
      <c r="V47" s="67">
        <f>+T47</f>
        <v>0</v>
      </c>
      <c r="W47" s="67"/>
    </row>
    <row r="48" spans="1:26">
      <c r="A48" s="233"/>
      <c r="B48" s="61" t="s">
        <v>865</v>
      </c>
      <c r="C48" s="60"/>
      <c r="D48" s="73">
        <f t="shared" ref="D48:W48" si="7">D49+D50</f>
        <v>0</v>
      </c>
      <c r="E48" s="73">
        <f t="shared" si="7"/>
        <v>0</v>
      </c>
      <c r="F48" s="73">
        <f t="shared" si="7"/>
        <v>0</v>
      </c>
      <c r="G48" s="73">
        <f t="shared" si="7"/>
        <v>0</v>
      </c>
      <c r="H48" s="73">
        <f t="shared" si="7"/>
        <v>0</v>
      </c>
      <c r="I48" s="73">
        <f t="shared" si="7"/>
        <v>0</v>
      </c>
      <c r="J48" s="73">
        <f t="shared" si="7"/>
        <v>0</v>
      </c>
      <c r="K48" s="73">
        <f t="shared" si="7"/>
        <v>0</v>
      </c>
      <c r="L48" s="73">
        <f t="shared" si="7"/>
        <v>0</v>
      </c>
      <c r="M48" s="73">
        <f t="shared" si="7"/>
        <v>0</v>
      </c>
      <c r="N48" s="73">
        <f t="shared" si="7"/>
        <v>0</v>
      </c>
      <c r="O48" s="73">
        <f t="shared" si="7"/>
        <v>0</v>
      </c>
      <c r="P48" s="73">
        <f t="shared" si="7"/>
        <v>0</v>
      </c>
      <c r="Q48" s="73">
        <f t="shared" si="7"/>
        <v>0</v>
      </c>
      <c r="R48" s="73">
        <f t="shared" si="7"/>
        <v>0</v>
      </c>
      <c r="S48" s="73">
        <f t="shared" si="7"/>
        <v>0</v>
      </c>
      <c r="T48" s="73">
        <f t="shared" si="7"/>
        <v>0</v>
      </c>
      <c r="U48" s="73">
        <f t="shared" si="7"/>
        <v>0</v>
      </c>
      <c r="V48" s="73">
        <f t="shared" si="7"/>
        <v>0</v>
      </c>
      <c r="W48" s="73">
        <f t="shared" si="7"/>
        <v>0</v>
      </c>
    </row>
    <row r="49" spans="1:23">
      <c r="A49" s="233"/>
      <c r="B49" s="75" t="s">
        <v>882</v>
      </c>
      <c r="C49" s="60"/>
      <c r="D49" s="65"/>
      <c r="E49" s="65"/>
      <c r="F49" s="65"/>
      <c r="G49" s="65"/>
      <c r="H49" s="65"/>
      <c r="I49" s="65"/>
      <c r="J49" s="65"/>
      <c r="K49" s="65"/>
      <c r="L49" s="65"/>
      <c r="M49" s="65"/>
      <c r="N49" s="65"/>
      <c r="O49" s="65"/>
      <c r="P49" s="65"/>
      <c r="Q49" s="65"/>
      <c r="R49" s="65"/>
      <c r="S49" s="65"/>
      <c r="T49" s="65"/>
      <c r="U49" s="65"/>
      <c r="V49" s="65"/>
      <c r="W49" s="65"/>
    </row>
    <row r="50" spans="1:23">
      <c r="A50" s="58"/>
      <c r="B50" s="76" t="s">
        <v>883</v>
      </c>
      <c r="C50" s="62"/>
      <c r="D50" s="66"/>
      <c r="E50" s="66"/>
      <c r="F50" s="66"/>
      <c r="G50" s="66"/>
      <c r="H50" s="66"/>
      <c r="I50" s="66"/>
      <c r="J50" s="66"/>
      <c r="K50" s="66"/>
      <c r="L50" s="66"/>
      <c r="M50" s="66"/>
      <c r="N50" s="66"/>
      <c r="O50" s="66"/>
      <c r="P50" s="66"/>
      <c r="Q50" s="66"/>
      <c r="R50" s="66"/>
      <c r="S50" s="66"/>
      <c r="T50" s="66"/>
      <c r="U50" s="66"/>
      <c r="V50" s="66"/>
      <c r="W50" s="66"/>
    </row>
    <row r="51" spans="1:23">
      <c r="A51" s="233"/>
      <c r="B51" s="61" t="s">
        <v>864</v>
      </c>
      <c r="C51" s="60" t="s">
        <v>2422</v>
      </c>
      <c r="D51" s="65"/>
      <c r="E51" s="65"/>
      <c r="F51" s="65"/>
      <c r="G51" s="65"/>
      <c r="H51" s="67"/>
      <c r="I51" s="67"/>
      <c r="J51" s="67"/>
      <c r="K51" s="67"/>
      <c r="L51" s="65">
        <f>+J51</f>
        <v>0</v>
      </c>
      <c r="M51" s="67"/>
      <c r="N51" s="65">
        <f>+L51</f>
        <v>0</v>
      </c>
      <c r="O51" s="67"/>
      <c r="P51" s="65">
        <f>+N51</f>
        <v>0</v>
      </c>
      <c r="Q51" s="67"/>
      <c r="R51" s="65">
        <f>+P51</f>
        <v>0</v>
      </c>
      <c r="S51" s="67"/>
      <c r="T51" s="65">
        <f>+R51</f>
        <v>0</v>
      </c>
      <c r="U51" s="67"/>
      <c r="V51" s="65">
        <f>+T51</f>
        <v>0</v>
      </c>
      <c r="W51" s="67"/>
    </row>
    <row r="52" spans="1:23">
      <c r="A52" s="233"/>
      <c r="B52" s="61" t="s">
        <v>865</v>
      </c>
      <c r="C52" s="60"/>
      <c r="D52" s="73">
        <f t="shared" ref="D52:W52" si="8">D53+D54</f>
        <v>0</v>
      </c>
      <c r="E52" s="73">
        <f t="shared" si="8"/>
        <v>0</v>
      </c>
      <c r="F52" s="73">
        <f t="shared" si="8"/>
        <v>0</v>
      </c>
      <c r="G52" s="73">
        <f t="shared" si="8"/>
        <v>0</v>
      </c>
      <c r="H52" s="73">
        <f t="shared" si="8"/>
        <v>0</v>
      </c>
      <c r="I52" s="73">
        <f t="shared" si="8"/>
        <v>0</v>
      </c>
      <c r="J52" s="73">
        <f t="shared" si="8"/>
        <v>0</v>
      </c>
      <c r="K52" s="73">
        <f t="shared" si="8"/>
        <v>0</v>
      </c>
      <c r="L52" s="73">
        <f t="shared" si="8"/>
        <v>0</v>
      </c>
      <c r="M52" s="73">
        <f t="shared" si="8"/>
        <v>0</v>
      </c>
      <c r="N52" s="73">
        <f t="shared" si="8"/>
        <v>0</v>
      </c>
      <c r="O52" s="73">
        <f t="shared" si="8"/>
        <v>0</v>
      </c>
      <c r="P52" s="73">
        <f t="shared" si="8"/>
        <v>0</v>
      </c>
      <c r="Q52" s="73">
        <f t="shared" si="8"/>
        <v>0</v>
      </c>
      <c r="R52" s="73">
        <f t="shared" si="8"/>
        <v>0</v>
      </c>
      <c r="S52" s="73">
        <f t="shared" si="8"/>
        <v>0</v>
      </c>
      <c r="T52" s="73">
        <f t="shared" si="8"/>
        <v>0</v>
      </c>
      <c r="U52" s="73">
        <f t="shared" si="8"/>
        <v>0</v>
      </c>
      <c r="V52" s="73">
        <f t="shared" si="8"/>
        <v>0</v>
      </c>
      <c r="W52" s="73">
        <f t="shared" si="8"/>
        <v>0</v>
      </c>
    </row>
    <row r="53" spans="1:23">
      <c r="A53" s="233"/>
      <c r="B53" s="75" t="s">
        <v>882</v>
      </c>
      <c r="C53" s="60"/>
      <c r="D53" s="65"/>
      <c r="E53" s="65"/>
      <c r="F53" s="65"/>
      <c r="G53" s="65"/>
      <c r="H53" s="65"/>
      <c r="I53" s="65"/>
      <c r="J53" s="65"/>
      <c r="K53" s="65"/>
      <c r="L53" s="65"/>
      <c r="M53" s="65"/>
      <c r="N53" s="65"/>
      <c r="O53" s="65"/>
      <c r="P53" s="65"/>
      <c r="Q53" s="65"/>
      <c r="R53" s="65"/>
      <c r="S53" s="65"/>
      <c r="T53" s="65"/>
      <c r="U53" s="65"/>
      <c r="V53" s="65"/>
      <c r="W53" s="65"/>
    </row>
    <row r="54" spans="1:23">
      <c r="A54" s="58"/>
      <c r="B54" s="76" t="s">
        <v>883</v>
      </c>
      <c r="C54" s="62"/>
      <c r="D54" s="66"/>
      <c r="E54" s="66"/>
      <c r="F54" s="66"/>
      <c r="G54" s="66"/>
      <c r="H54" s="66"/>
      <c r="I54" s="66"/>
      <c r="J54" s="66"/>
      <c r="K54" s="66"/>
      <c r="L54" s="66"/>
      <c r="M54" s="66"/>
      <c r="N54" s="66"/>
      <c r="O54" s="66"/>
      <c r="P54" s="66"/>
      <c r="Q54" s="66"/>
      <c r="R54" s="66"/>
      <c r="S54" s="66"/>
      <c r="T54" s="66"/>
      <c r="U54" s="66"/>
      <c r="V54" s="66"/>
      <c r="W54" s="66"/>
    </row>
    <row r="55" spans="1:23">
      <c r="A55" s="233"/>
      <c r="B55" s="61" t="s">
        <v>864</v>
      </c>
      <c r="C55" s="60"/>
      <c r="D55" s="65"/>
      <c r="E55" s="65"/>
      <c r="F55" s="65"/>
      <c r="G55" s="65"/>
      <c r="H55" s="65"/>
      <c r="I55" s="65"/>
      <c r="J55" s="65"/>
      <c r="K55" s="65"/>
      <c r="L55" s="65"/>
      <c r="M55" s="65"/>
      <c r="N55" s="65"/>
      <c r="O55" s="65"/>
      <c r="P55" s="65"/>
      <c r="Q55" s="65"/>
      <c r="R55" s="65"/>
      <c r="S55" s="65"/>
      <c r="T55" s="65"/>
      <c r="U55" s="65"/>
      <c r="V55" s="65"/>
      <c r="W55" s="65"/>
    </row>
    <row r="56" spans="1:23">
      <c r="A56" s="233"/>
      <c r="B56" s="61" t="s">
        <v>884</v>
      </c>
      <c r="C56" s="60"/>
      <c r="D56" s="73">
        <f t="shared" ref="D56:W56" si="9">D57+D58</f>
        <v>0</v>
      </c>
      <c r="E56" s="73">
        <f t="shared" si="9"/>
        <v>0</v>
      </c>
      <c r="F56" s="73">
        <f t="shared" si="9"/>
        <v>0</v>
      </c>
      <c r="G56" s="73">
        <f t="shared" si="9"/>
        <v>0</v>
      </c>
      <c r="H56" s="73">
        <f t="shared" si="9"/>
        <v>0</v>
      </c>
      <c r="I56" s="73">
        <f t="shared" si="9"/>
        <v>0</v>
      </c>
      <c r="J56" s="73">
        <f t="shared" si="9"/>
        <v>0</v>
      </c>
      <c r="K56" s="73">
        <f t="shared" si="9"/>
        <v>0</v>
      </c>
      <c r="L56" s="73">
        <f t="shared" si="9"/>
        <v>0</v>
      </c>
      <c r="M56" s="73">
        <f t="shared" si="9"/>
        <v>0</v>
      </c>
      <c r="N56" s="73">
        <f t="shared" si="9"/>
        <v>0</v>
      </c>
      <c r="O56" s="73">
        <f t="shared" si="9"/>
        <v>0</v>
      </c>
      <c r="P56" s="73">
        <f t="shared" si="9"/>
        <v>0</v>
      </c>
      <c r="Q56" s="73">
        <f t="shared" si="9"/>
        <v>0</v>
      </c>
      <c r="R56" s="73">
        <f t="shared" si="9"/>
        <v>0</v>
      </c>
      <c r="S56" s="73">
        <f t="shared" si="9"/>
        <v>0</v>
      </c>
      <c r="T56" s="73">
        <f t="shared" si="9"/>
        <v>0</v>
      </c>
      <c r="U56" s="73">
        <f t="shared" si="9"/>
        <v>0</v>
      </c>
      <c r="V56" s="73">
        <f t="shared" si="9"/>
        <v>0</v>
      </c>
      <c r="W56" s="73">
        <f t="shared" si="9"/>
        <v>0</v>
      </c>
    </row>
    <row r="57" spans="1:23">
      <c r="A57" s="233"/>
      <c r="B57" s="75" t="s">
        <v>882</v>
      </c>
      <c r="C57" s="60"/>
      <c r="D57" s="65"/>
      <c r="E57" s="65"/>
      <c r="F57" s="65"/>
      <c r="G57" s="65"/>
      <c r="H57" s="65"/>
      <c r="I57" s="65"/>
      <c r="J57" s="65"/>
      <c r="K57" s="65"/>
      <c r="L57" s="65"/>
      <c r="M57" s="65"/>
      <c r="N57" s="65"/>
      <c r="O57" s="65"/>
      <c r="P57" s="65"/>
      <c r="Q57" s="65"/>
      <c r="R57" s="65"/>
      <c r="S57" s="65"/>
      <c r="T57" s="65"/>
      <c r="U57" s="65"/>
      <c r="V57" s="65"/>
      <c r="W57" s="65"/>
    </row>
    <row r="58" spans="1:23">
      <c r="A58" s="58"/>
      <c r="B58" s="76" t="s">
        <v>883</v>
      </c>
      <c r="C58" s="62"/>
      <c r="D58" s="66"/>
      <c r="E58" s="66"/>
      <c r="F58" s="66"/>
      <c r="G58" s="66"/>
      <c r="H58" s="66"/>
      <c r="I58" s="66"/>
      <c r="J58" s="66"/>
      <c r="K58" s="66"/>
      <c r="L58" s="66"/>
      <c r="M58" s="66"/>
      <c r="N58" s="66"/>
      <c r="O58" s="66"/>
      <c r="P58" s="66"/>
      <c r="Q58" s="66"/>
      <c r="R58" s="66"/>
      <c r="S58" s="66"/>
      <c r="T58" s="66"/>
      <c r="U58" s="66"/>
      <c r="V58" s="66"/>
      <c r="W58" s="66"/>
    </row>
    <row r="59" spans="1:23" ht="6" customHeight="1">
      <c r="A59" s="63"/>
      <c r="B59" s="63"/>
      <c r="C59" s="63"/>
      <c r="D59" s="63"/>
      <c r="E59" s="63"/>
      <c r="F59" s="63"/>
      <c r="G59" s="63"/>
      <c r="H59" s="63"/>
      <c r="I59" s="63"/>
      <c r="J59" s="63"/>
      <c r="K59" s="63"/>
      <c r="L59" s="63"/>
      <c r="M59" s="63"/>
      <c r="N59" s="63"/>
      <c r="O59" s="63"/>
      <c r="P59" s="63"/>
      <c r="Q59" s="63"/>
      <c r="R59" s="63"/>
      <c r="S59" s="63"/>
      <c r="T59" s="63"/>
      <c r="U59" s="63"/>
      <c r="V59" s="63"/>
      <c r="W59" s="63"/>
    </row>
    <row r="60" spans="1:23">
      <c r="A60" s="77"/>
      <c r="B60" s="78" t="s">
        <v>4865</v>
      </c>
      <c r="C60" s="79"/>
      <c r="D60" s="80" t="e">
        <f>E60/(E61+E62)</f>
        <v>#DIV/0!</v>
      </c>
      <c r="E60" s="81">
        <f>E61+E62</f>
        <v>0</v>
      </c>
      <c r="F60" s="80" t="e">
        <f>G60/(G61+G62)</f>
        <v>#DIV/0!</v>
      </c>
      <c r="G60" s="81">
        <f>G61+G62</f>
        <v>0</v>
      </c>
      <c r="H60" s="80" t="e">
        <f>I60/(I61+I62)</f>
        <v>#DIV/0!</v>
      </c>
      <c r="I60" s="81">
        <f>I61+I62</f>
        <v>0</v>
      </c>
      <c r="J60" s="80" t="e">
        <f>K60/(K61+K62)</f>
        <v>#DIV/0!</v>
      </c>
      <c r="K60" s="81">
        <f>K61+K62</f>
        <v>0</v>
      </c>
      <c r="L60" s="80" t="e">
        <f>M60/(M61+M62)</f>
        <v>#DIV/0!</v>
      </c>
      <c r="M60" s="82">
        <f>M61+M62</f>
        <v>0</v>
      </c>
      <c r="N60" s="80" t="e">
        <f>O60/(O61+O62)</f>
        <v>#DIV/0!</v>
      </c>
      <c r="O60" s="81">
        <f>O61+O62</f>
        <v>0</v>
      </c>
      <c r="P60" s="80" t="e">
        <f>Q60/(Q61+Q62)</f>
        <v>#DIV/0!</v>
      </c>
      <c r="Q60" s="81">
        <f>Q61+Q62</f>
        <v>0</v>
      </c>
      <c r="R60" s="80" t="e">
        <f>S60/(S61+S62)</f>
        <v>#DIV/0!</v>
      </c>
      <c r="S60" s="81">
        <f>S61+S62</f>
        <v>0</v>
      </c>
      <c r="T60" s="80" t="e">
        <f>U60/(U61+U62)</f>
        <v>#DIV/0!</v>
      </c>
      <c r="U60" s="81">
        <f>U61+U62</f>
        <v>0</v>
      </c>
      <c r="V60" s="80" t="e">
        <f>W60/(W61+W62)</f>
        <v>#DIV/0!</v>
      </c>
      <c r="W60" s="82">
        <f>W61+W62</f>
        <v>0</v>
      </c>
    </row>
    <row r="61" spans="1:23">
      <c r="A61" s="83"/>
      <c r="B61" s="84" t="s">
        <v>864</v>
      </c>
      <c r="C61" s="85"/>
      <c r="D61" s="86" t="e">
        <f>E61/E60</f>
        <v>#DIV/0!</v>
      </c>
      <c r="E61" s="67">
        <f>E39+E43+E47+E51+E55</f>
        <v>0</v>
      </c>
      <c r="F61" s="86" t="e">
        <f>G61/G60</f>
        <v>#DIV/0!</v>
      </c>
      <c r="G61" s="67">
        <f>G39+G43+G47+G51+G55</f>
        <v>0</v>
      </c>
      <c r="H61" s="86" t="e">
        <f>I61/I60</f>
        <v>#DIV/0!</v>
      </c>
      <c r="I61" s="67">
        <f>I39+I43+I47+I51+I55</f>
        <v>0</v>
      </c>
      <c r="J61" s="86" t="e">
        <f>K61/K60</f>
        <v>#DIV/0!</v>
      </c>
      <c r="K61" s="67">
        <f>K39+K43+K47+K51+K55</f>
        <v>0</v>
      </c>
      <c r="L61" s="86" t="e">
        <f>M61/M60</f>
        <v>#DIV/0!</v>
      </c>
      <c r="M61" s="67">
        <f>M39+M43+M47+M51+M55</f>
        <v>0</v>
      </c>
      <c r="N61" s="86" t="e">
        <f>O61/O60</f>
        <v>#DIV/0!</v>
      </c>
      <c r="O61" s="67">
        <f>O39+O43+O47+O51+O55</f>
        <v>0</v>
      </c>
      <c r="P61" s="86" t="e">
        <f>Q61/Q60</f>
        <v>#DIV/0!</v>
      </c>
      <c r="Q61" s="67">
        <f>Q39+Q43+Q47+Q51+Q55</f>
        <v>0</v>
      </c>
      <c r="R61" s="86" t="e">
        <f>S61/S60</f>
        <v>#DIV/0!</v>
      </c>
      <c r="S61" s="67">
        <f>S39+S43+S47+S51+S55</f>
        <v>0</v>
      </c>
      <c r="T61" s="86" t="e">
        <f>U61/U60</f>
        <v>#DIV/0!</v>
      </c>
      <c r="U61" s="67">
        <f>U39+U43+U47+U51+U55</f>
        <v>0</v>
      </c>
      <c r="V61" s="86" t="e">
        <f>W61/W60</f>
        <v>#DIV/0!</v>
      </c>
      <c r="W61" s="67">
        <f>W39+W43+W47+W51+W55</f>
        <v>0</v>
      </c>
    </row>
    <row r="62" spans="1:23">
      <c r="A62" s="88" t="s">
        <v>837</v>
      </c>
      <c r="B62" s="89" t="s">
        <v>865</v>
      </c>
      <c r="C62" s="90"/>
      <c r="D62" s="91" t="e">
        <f>E62/E60</f>
        <v>#DIV/0!</v>
      </c>
      <c r="E62" s="74">
        <f>E63+E64</f>
        <v>0</v>
      </c>
      <c r="F62" s="91" t="e">
        <f>G62/G60</f>
        <v>#DIV/0!</v>
      </c>
      <c r="G62" s="74">
        <f>G63+G64</f>
        <v>0</v>
      </c>
      <c r="H62" s="91" t="e">
        <f>I62/I60</f>
        <v>#DIV/0!</v>
      </c>
      <c r="I62" s="74">
        <f>I63+I64</f>
        <v>0</v>
      </c>
      <c r="J62" s="91" t="e">
        <f>K62/K60</f>
        <v>#DIV/0!</v>
      </c>
      <c r="K62" s="74">
        <f>K63+K64</f>
        <v>0</v>
      </c>
      <c r="L62" s="91" t="e">
        <f>M62/M60</f>
        <v>#DIV/0!</v>
      </c>
      <c r="M62" s="74">
        <f>M63+M64</f>
        <v>0</v>
      </c>
      <c r="N62" s="91" t="e">
        <f>O62/O60</f>
        <v>#DIV/0!</v>
      </c>
      <c r="O62" s="74">
        <f>O63+O64</f>
        <v>0</v>
      </c>
      <c r="P62" s="91" t="e">
        <f>Q62/Q60</f>
        <v>#DIV/0!</v>
      </c>
      <c r="Q62" s="74">
        <f>Q63+Q64</f>
        <v>0</v>
      </c>
      <c r="R62" s="91" t="e">
        <f>S62/S60</f>
        <v>#DIV/0!</v>
      </c>
      <c r="S62" s="74">
        <f>S63+S64</f>
        <v>0</v>
      </c>
      <c r="T62" s="91" t="e">
        <f>U62/U60</f>
        <v>#DIV/0!</v>
      </c>
      <c r="U62" s="74">
        <f>U63+U64</f>
        <v>0</v>
      </c>
      <c r="V62" s="91" t="e">
        <f>W62/W60</f>
        <v>#DIV/0!</v>
      </c>
      <c r="W62" s="74">
        <f>W63+W64</f>
        <v>0</v>
      </c>
    </row>
    <row r="63" spans="1:23">
      <c r="A63" s="83"/>
      <c r="B63" s="93" t="s">
        <v>882</v>
      </c>
      <c r="C63" s="94"/>
      <c r="D63" s="95" t="e">
        <f>E63/E60</f>
        <v>#DIV/0!</v>
      </c>
      <c r="E63" s="65">
        <f>E41+E45+E49+E53+E57</f>
        <v>0</v>
      </c>
      <c r="F63" s="95" t="e">
        <f>G63/G60</f>
        <v>#DIV/0!</v>
      </c>
      <c r="G63" s="65">
        <f>G41+G45+G49+G53+G57</f>
        <v>0</v>
      </c>
      <c r="H63" s="95" t="e">
        <f>I63/I60</f>
        <v>#DIV/0!</v>
      </c>
      <c r="I63" s="65">
        <f>I41+I45+I49+I53+I57</f>
        <v>0</v>
      </c>
      <c r="J63" s="95" t="e">
        <f>K63/K60</f>
        <v>#DIV/0!</v>
      </c>
      <c r="K63" s="65">
        <f>K41+K45+K49+K53+K57</f>
        <v>0</v>
      </c>
      <c r="L63" s="95" t="e">
        <f>M63/M60</f>
        <v>#DIV/0!</v>
      </c>
      <c r="M63" s="65">
        <f>M41+M45+M49+M53+M57</f>
        <v>0</v>
      </c>
      <c r="N63" s="95" t="e">
        <f>O63/O60</f>
        <v>#DIV/0!</v>
      </c>
      <c r="O63" s="65">
        <f>O41+O45+O49+O53+O57</f>
        <v>0</v>
      </c>
      <c r="P63" s="95" t="e">
        <f>Q63/Q60</f>
        <v>#DIV/0!</v>
      </c>
      <c r="Q63" s="65">
        <f>Q41+Q45+Q49+Q53+Q57</f>
        <v>0</v>
      </c>
      <c r="R63" s="95" t="e">
        <f>S63/S60</f>
        <v>#DIV/0!</v>
      </c>
      <c r="S63" s="65">
        <f>S41+S45+S49+S53+S57</f>
        <v>0</v>
      </c>
      <c r="T63" s="95" t="e">
        <f>U63/U60</f>
        <v>#DIV/0!</v>
      </c>
      <c r="U63" s="65">
        <f>U41+U45+U49+U53+U57</f>
        <v>0</v>
      </c>
      <c r="V63" s="95" t="e">
        <f>W63/W60</f>
        <v>#DIV/0!</v>
      </c>
      <c r="W63" s="65">
        <f>W41+W45+W49+W53+W57</f>
        <v>0</v>
      </c>
    </row>
    <row r="64" spans="1:23">
      <c r="A64" s="97"/>
      <c r="B64" s="98" t="s">
        <v>883</v>
      </c>
      <c r="C64" s="99"/>
      <c r="D64" s="100" t="e">
        <f>E64/E60</f>
        <v>#DIV/0!</v>
      </c>
      <c r="E64" s="66">
        <f>E42+E46+E50+E54+E58</f>
        <v>0</v>
      </c>
      <c r="F64" s="100" t="e">
        <f>G64/G60</f>
        <v>#DIV/0!</v>
      </c>
      <c r="G64" s="66">
        <f>G42+G46+G50+G54+G58</f>
        <v>0</v>
      </c>
      <c r="H64" s="100" t="e">
        <f>I64/I60</f>
        <v>#DIV/0!</v>
      </c>
      <c r="I64" s="66">
        <f>I42+I46+I50+I54+I58</f>
        <v>0</v>
      </c>
      <c r="J64" s="100" t="e">
        <f>K64/K60</f>
        <v>#DIV/0!</v>
      </c>
      <c r="K64" s="66">
        <f>K42+K46+K50+K54+K58</f>
        <v>0</v>
      </c>
      <c r="L64" s="100" t="e">
        <f>M64/M60</f>
        <v>#DIV/0!</v>
      </c>
      <c r="M64" s="66">
        <f>M42+M46+M50+M54+M58</f>
        <v>0</v>
      </c>
      <c r="N64" s="100" t="e">
        <f>O64/O60</f>
        <v>#DIV/0!</v>
      </c>
      <c r="O64" s="66">
        <f>O42+O46+O50+O54+O58</f>
        <v>0</v>
      </c>
      <c r="P64" s="100" t="e">
        <f>Q64/Q60</f>
        <v>#DIV/0!</v>
      </c>
      <c r="Q64" s="66">
        <f>Q42+Q46+Q50+Q54+Q58</f>
        <v>0</v>
      </c>
      <c r="R64" s="100" t="e">
        <f>S64/S60</f>
        <v>#DIV/0!</v>
      </c>
      <c r="S64" s="66">
        <f>S42+S46+S50+S54+S58</f>
        <v>0</v>
      </c>
      <c r="T64" s="100" t="e">
        <f>U64/U60</f>
        <v>#DIV/0!</v>
      </c>
      <c r="U64" s="66">
        <f>U42+U46+U50+U54+U58</f>
        <v>0</v>
      </c>
      <c r="V64" s="100" t="e">
        <f>W64/W60</f>
        <v>#DIV/0!</v>
      </c>
      <c r="W64" s="66">
        <f>W42+W46+W50+W54+W58</f>
        <v>0</v>
      </c>
    </row>
    <row r="66" spans="13:23" ht="12.75">
      <c r="M66" s="231" t="s">
        <v>4854</v>
      </c>
      <c r="W66" s="231" t="s">
        <v>3564</v>
      </c>
    </row>
    <row r="72" spans="13:23" ht="12.75">
      <c r="M72" s="231"/>
    </row>
  </sheetData>
  <mergeCells count="2">
    <mergeCell ref="N34:X34"/>
    <mergeCell ref="N1:W1"/>
  </mergeCells>
  <phoneticPr fontId="0" type="noConversion"/>
  <printOptions horizontalCentered="1" gridLinesSet="0"/>
  <pageMargins left="0.35433070866141736" right="0.31496062992125984" top="0" bottom="0" header="0" footer="0"/>
  <pageSetup paperSize="9" scale="90" orientation="landscape" horizontalDpi="4294967292" verticalDpi="4294967292" r:id="rId1"/>
  <headerFooter alignWithMargins="0"/>
  <rowBreaks count="1" manualBreakCount="1">
    <brk id="66" max="16383" man="1"/>
  </rowBreaks>
  <colBreaks count="1" manualBreakCount="1">
    <brk id="13"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syncVertical="1" syncRef="A1" transitionEvaluation="1" codeName="Sheet23">
    <tabColor indexed="10"/>
  </sheetPr>
  <dimension ref="B2:O64"/>
  <sheetViews>
    <sheetView showGridLines="0" view="pageBreakPreview" zoomScale="75" zoomScaleNormal="100" workbookViewId="0">
      <selection activeCell="C27" sqref="C27:D28"/>
    </sheetView>
  </sheetViews>
  <sheetFormatPr defaultColWidth="9.42578125" defaultRowHeight="9"/>
  <cols>
    <col min="1" max="1" width="1.42578125" style="44" customWidth="1"/>
    <col min="2" max="2" width="2.42578125" style="44" customWidth="1"/>
    <col min="3" max="3" width="39.7109375" style="44" customWidth="1"/>
    <col min="4" max="4" width="8.28515625" style="45" customWidth="1"/>
    <col min="5" max="14" width="11.7109375" style="44" customWidth="1"/>
    <col min="15" max="15" width="2.85546875" style="44" customWidth="1"/>
    <col min="16" max="16" width="1.5703125" style="44" customWidth="1"/>
    <col min="17" max="16384" width="9.42578125" style="44"/>
  </cols>
  <sheetData>
    <row r="2" spans="2:15">
      <c r="B2" s="542"/>
      <c r="C2" s="543"/>
      <c r="D2" s="544"/>
      <c r="E2" s="543"/>
      <c r="F2" s="543"/>
      <c r="G2" s="543"/>
      <c r="H2" s="543"/>
      <c r="I2" s="543"/>
      <c r="J2" s="543"/>
      <c r="K2" s="543"/>
      <c r="L2" s="543"/>
      <c r="M2" s="543"/>
      <c r="N2" s="543"/>
      <c r="O2" s="545"/>
    </row>
    <row r="3" spans="2:15" ht="12.75">
      <c r="B3" s="546"/>
      <c r="C3" s="427" t="s">
        <v>4675</v>
      </c>
      <c r="D3" s="428"/>
      <c r="E3" s="428"/>
      <c r="F3" s="428"/>
      <c r="G3" s="428"/>
      <c r="H3" s="428"/>
      <c r="I3" s="428"/>
      <c r="J3" s="429"/>
      <c r="K3" s="429"/>
      <c r="L3" s="429"/>
      <c r="M3" s="429"/>
      <c r="N3" s="430"/>
      <c r="O3" s="547"/>
    </row>
    <row r="4" spans="2:15" ht="13.5" customHeight="1">
      <c r="B4" s="546"/>
      <c r="C4" s="431"/>
      <c r="D4" s="432"/>
      <c r="E4" s="432"/>
      <c r="F4" s="432"/>
      <c r="G4" s="432"/>
      <c r="H4" s="432"/>
      <c r="I4" s="432"/>
      <c r="J4" s="432"/>
      <c r="K4" s="432"/>
      <c r="L4" s="432"/>
      <c r="M4" s="432"/>
      <c r="N4" s="433"/>
      <c r="O4" s="547"/>
    </row>
    <row r="5" spans="2:15" ht="13.5" customHeight="1">
      <c r="B5" s="546"/>
      <c r="C5" s="338"/>
      <c r="D5" s="425"/>
      <c r="E5" s="425"/>
      <c r="F5" s="425"/>
      <c r="G5" s="425"/>
      <c r="H5" s="425"/>
      <c r="I5" s="425"/>
      <c r="J5" s="425"/>
      <c r="K5" s="425"/>
      <c r="L5" s="425"/>
      <c r="M5" s="425"/>
      <c r="N5" s="426"/>
      <c r="O5" s="547"/>
    </row>
    <row r="6" spans="2:15" ht="13.5" customHeight="1">
      <c r="B6" s="546"/>
      <c r="C6" s="51" t="s">
        <v>1730</v>
      </c>
      <c r="D6" s="51" t="s">
        <v>633</v>
      </c>
      <c r="E6" s="422" t="str">
        <f>IF('F1'!AP39="","0",YEAR('F1'!AP39))</f>
        <v>0</v>
      </c>
      <c r="F6" s="422">
        <f t="shared" ref="F6:N6" si="0">E6+1</f>
        <v>1</v>
      </c>
      <c r="G6" s="422">
        <f t="shared" si="0"/>
        <v>2</v>
      </c>
      <c r="H6" s="422">
        <f t="shared" si="0"/>
        <v>3</v>
      </c>
      <c r="I6" s="422">
        <f t="shared" si="0"/>
        <v>4</v>
      </c>
      <c r="J6" s="422">
        <f t="shared" si="0"/>
        <v>5</v>
      </c>
      <c r="K6" s="422">
        <f t="shared" si="0"/>
        <v>6</v>
      </c>
      <c r="L6" s="422">
        <f t="shared" si="0"/>
        <v>7</v>
      </c>
      <c r="M6" s="422">
        <f t="shared" si="0"/>
        <v>8</v>
      </c>
      <c r="N6" s="422">
        <f t="shared" si="0"/>
        <v>9</v>
      </c>
      <c r="O6" s="547"/>
    </row>
    <row r="7" spans="2:15" ht="13.5" customHeight="1">
      <c r="B7" s="546"/>
      <c r="C7" s="46" t="s">
        <v>635</v>
      </c>
      <c r="D7" s="47" t="s">
        <v>636</v>
      </c>
      <c r="E7" s="423">
        <f t="shared" ref="E7:N7" si="1">SUM(E8:E9)</f>
        <v>0</v>
      </c>
      <c r="F7" s="423">
        <f t="shared" si="1"/>
        <v>0</v>
      </c>
      <c r="G7" s="423">
        <f t="shared" si="1"/>
        <v>0</v>
      </c>
      <c r="H7" s="423">
        <f t="shared" si="1"/>
        <v>0</v>
      </c>
      <c r="I7" s="423">
        <f t="shared" si="1"/>
        <v>0</v>
      </c>
      <c r="J7" s="423">
        <f t="shared" si="1"/>
        <v>0</v>
      </c>
      <c r="K7" s="423">
        <f t="shared" si="1"/>
        <v>0</v>
      </c>
      <c r="L7" s="423">
        <f t="shared" si="1"/>
        <v>0</v>
      </c>
      <c r="M7" s="423">
        <f t="shared" si="1"/>
        <v>0</v>
      </c>
      <c r="N7" s="423">
        <f t="shared" si="1"/>
        <v>0</v>
      </c>
      <c r="O7" s="547"/>
    </row>
    <row r="8" spans="2:15" ht="13.5" customHeight="1">
      <c r="B8" s="546"/>
      <c r="C8" s="46" t="s">
        <v>637</v>
      </c>
      <c r="D8" s="47" t="s">
        <v>1717</v>
      </c>
      <c r="E8" s="53"/>
      <c r="F8" s="53"/>
      <c r="G8" s="53"/>
      <c r="H8" s="548"/>
      <c r="I8" s="53"/>
      <c r="J8" s="53"/>
      <c r="K8" s="53"/>
      <c r="L8" s="53"/>
      <c r="M8" s="53"/>
      <c r="N8" s="53"/>
      <c r="O8" s="547"/>
    </row>
    <row r="9" spans="2:15" ht="13.5" customHeight="1">
      <c r="B9" s="546"/>
      <c r="C9" s="46" t="s">
        <v>638</v>
      </c>
      <c r="D9" s="47" t="s">
        <v>1717</v>
      </c>
      <c r="E9" s="53"/>
      <c r="F9" s="53"/>
      <c r="G9" s="53"/>
      <c r="H9" s="548"/>
      <c r="I9" s="53"/>
      <c r="J9" s="53"/>
      <c r="K9" s="53"/>
      <c r="L9" s="53"/>
      <c r="M9" s="53"/>
      <c r="N9" s="53"/>
      <c r="O9" s="547"/>
    </row>
    <row r="10" spans="2:15" ht="10.5" customHeight="1">
      <c r="B10" s="546"/>
      <c r="C10" s="46" t="s">
        <v>639</v>
      </c>
      <c r="D10" s="47">
        <v>72</v>
      </c>
      <c r="E10" s="53"/>
      <c r="F10" s="53"/>
      <c r="G10" s="53"/>
      <c r="H10" s="548"/>
      <c r="I10" s="53"/>
      <c r="J10" s="53"/>
      <c r="K10" s="53"/>
      <c r="L10" s="53"/>
      <c r="M10" s="53"/>
      <c r="N10" s="53"/>
      <c r="O10" s="547"/>
    </row>
    <row r="11" spans="2:15" ht="9" customHeight="1">
      <c r="B11" s="546"/>
      <c r="C11" s="46" t="s">
        <v>640</v>
      </c>
      <c r="D11" s="47" t="s">
        <v>641</v>
      </c>
      <c r="E11" s="53"/>
      <c r="F11" s="53"/>
      <c r="G11" s="53"/>
      <c r="H11" s="548"/>
      <c r="I11" s="53"/>
      <c r="J11" s="53"/>
      <c r="K11" s="53"/>
      <c r="L11" s="53"/>
      <c r="M11" s="53"/>
      <c r="N11" s="53"/>
      <c r="O11" s="547"/>
    </row>
    <row r="12" spans="2:15" ht="12.95" customHeight="1">
      <c r="B12" s="546"/>
      <c r="C12" s="46" t="s">
        <v>642</v>
      </c>
      <c r="D12" s="47">
        <v>75</v>
      </c>
      <c r="E12" s="53"/>
      <c r="F12" s="53"/>
      <c r="G12" s="53"/>
      <c r="H12" s="548"/>
      <c r="I12" s="53"/>
      <c r="J12" s="53"/>
      <c r="K12" s="53"/>
      <c r="L12" s="53"/>
      <c r="M12" s="53"/>
      <c r="N12" s="53"/>
      <c r="O12" s="547"/>
    </row>
    <row r="13" spans="2:15" ht="9.9499999999999993" customHeight="1">
      <c r="B13" s="546"/>
      <c r="C13" s="46" t="s">
        <v>643</v>
      </c>
      <c r="D13" s="47" t="s">
        <v>644</v>
      </c>
      <c r="E13" s="53"/>
      <c r="F13" s="53"/>
      <c r="G13" s="53"/>
      <c r="H13" s="548"/>
      <c r="I13" s="53"/>
      <c r="J13" s="53"/>
      <c r="K13" s="53"/>
      <c r="L13" s="53"/>
      <c r="M13" s="53"/>
      <c r="N13" s="53"/>
      <c r="O13" s="547"/>
    </row>
    <row r="14" spans="2:15" ht="9.9499999999999993" customHeight="1">
      <c r="B14" s="546"/>
      <c r="C14" s="46" t="s">
        <v>645</v>
      </c>
      <c r="D14" s="47" t="s">
        <v>1717</v>
      </c>
      <c r="E14" s="423">
        <f t="shared" ref="E14:N14" si="2">SUM(E15:E16)</f>
        <v>0</v>
      </c>
      <c r="F14" s="423">
        <f t="shared" si="2"/>
        <v>0</v>
      </c>
      <c r="G14" s="423">
        <f t="shared" si="2"/>
        <v>0</v>
      </c>
      <c r="H14" s="423">
        <f t="shared" si="2"/>
        <v>0</v>
      </c>
      <c r="I14" s="423">
        <f t="shared" si="2"/>
        <v>0</v>
      </c>
      <c r="J14" s="423">
        <f t="shared" si="2"/>
        <v>0</v>
      </c>
      <c r="K14" s="423">
        <f t="shared" si="2"/>
        <v>0</v>
      </c>
      <c r="L14" s="423">
        <f t="shared" si="2"/>
        <v>0</v>
      </c>
      <c r="M14" s="423">
        <f t="shared" si="2"/>
        <v>0</v>
      </c>
      <c r="N14" s="423">
        <f t="shared" si="2"/>
        <v>0</v>
      </c>
      <c r="O14" s="547"/>
    </row>
    <row r="15" spans="2:15" ht="9.9499999999999993" customHeight="1">
      <c r="B15" s="546"/>
      <c r="C15" s="46" t="s">
        <v>646</v>
      </c>
      <c r="D15" s="47">
        <v>785</v>
      </c>
      <c r="E15" s="53"/>
      <c r="F15" s="53"/>
      <c r="G15" s="53"/>
      <c r="H15" s="548"/>
      <c r="I15" s="53"/>
      <c r="J15" s="53"/>
      <c r="K15" s="53"/>
      <c r="L15" s="53"/>
      <c r="M15" s="53"/>
      <c r="N15" s="53"/>
      <c r="O15" s="547"/>
    </row>
    <row r="16" spans="2:15" ht="9.9499999999999993" customHeight="1">
      <c r="B16" s="546"/>
      <c r="C16" s="46" t="s">
        <v>647</v>
      </c>
      <c r="D16" s="47">
        <v>786</v>
      </c>
      <c r="E16" s="53"/>
      <c r="F16" s="53"/>
      <c r="G16" s="53"/>
      <c r="H16" s="548"/>
      <c r="I16" s="53"/>
      <c r="J16" s="53"/>
      <c r="K16" s="53"/>
      <c r="L16" s="53"/>
      <c r="M16" s="53"/>
      <c r="N16" s="53"/>
      <c r="O16" s="547"/>
    </row>
    <row r="17" spans="2:15" ht="9.9499999999999993" customHeight="1">
      <c r="B17" s="546"/>
      <c r="C17" s="48" t="s">
        <v>648</v>
      </c>
      <c r="D17" s="49"/>
      <c r="E17" s="424">
        <f t="shared" ref="E17:N17" si="3">E7+E10+E11+E12+E13+E14</f>
        <v>0</v>
      </c>
      <c r="F17" s="424">
        <f t="shared" si="3"/>
        <v>0</v>
      </c>
      <c r="G17" s="424">
        <f t="shared" si="3"/>
        <v>0</v>
      </c>
      <c r="H17" s="424">
        <f t="shared" si="3"/>
        <v>0</v>
      </c>
      <c r="I17" s="424">
        <f t="shared" si="3"/>
        <v>0</v>
      </c>
      <c r="J17" s="424">
        <f t="shared" si="3"/>
        <v>0</v>
      </c>
      <c r="K17" s="424">
        <f t="shared" si="3"/>
        <v>0</v>
      </c>
      <c r="L17" s="424">
        <f t="shared" si="3"/>
        <v>0</v>
      </c>
      <c r="M17" s="424">
        <f t="shared" si="3"/>
        <v>0</v>
      </c>
      <c r="N17" s="424">
        <f t="shared" si="3"/>
        <v>0</v>
      </c>
      <c r="O17" s="547"/>
    </row>
    <row r="18" spans="2:15" ht="9.9499999999999993" customHeight="1">
      <c r="B18" s="546"/>
      <c r="C18" s="46" t="s">
        <v>649</v>
      </c>
      <c r="D18" s="47">
        <v>612</v>
      </c>
      <c r="E18" s="53"/>
      <c r="F18" s="53"/>
      <c r="G18" s="53"/>
      <c r="H18" s="548"/>
      <c r="I18" s="53"/>
      <c r="J18" s="53"/>
      <c r="K18" s="53"/>
      <c r="L18" s="53"/>
      <c r="M18" s="53"/>
      <c r="N18" s="53"/>
      <c r="O18" s="547"/>
    </row>
    <row r="19" spans="2:15" ht="9.9499999999999993" customHeight="1">
      <c r="B19" s="546"/>
      <c r="C19" s="46" t="s">
        <v>1011</v>
      </c>
      <c r="D19" s="47">
        <v>616</v>
      </c>
      <c r="E19" s="53"/>
      <c r="F19" s="53"/>
      <c r="G19" s="53"/>
      <c r="H19" s="548"/>
      <c r="I19" s="53"/>
      <c r="J19" s="53"/>
      <c r="K19" s="53"/>
      <c r="L19" s="53"/>
      <c r="M19" s="53"/>
      <c r="N19" s="53"/>
      <c r="O19" s="547"/>
    </row>
    <row r="20" spans="2:15" ht="9.9499999999999993" customHeight="1">
      <c r="B20" s="546"/>
      <c r="C20" s="46" t="s">
        <v>1012</v>
      </c>
      <c r="D20" s="47">
        <v>62</v>
      </c>
      <c r="E20" s="423">
        <f t="shared" ref="E20:N20" si="4">SUM(E21:E25)</f>
        <v>0</v>
      </c>
      <c r="F20" s="423">
        <f t="shared" si="4"/>
        <v>0</v>
      </c>
      <c r="G20" s="423">
        <f t="shared" si="4"/>
        <v>0</v>
      </c>
      <c r="H20" s="423">
        <f t="shared" si="4"/>
        <v>0</v>
      </c>
      <c r="I20" s="423">
        <f t="shared" si="4"/>
        <v>0</v>
      </c>
      <c r="J20" s="423">
        <f t="shared" si="4"/>
        <v>0</v>
      </c>
      <c r="K20" s="423">
        <f t="shared" si="4"/>
        <v>0</v>
      </c>
      <c r="L20" s="423">
        <f t="shared" si="4"/>
        <v>0</v>
      </c>
      <c r="M20" s="423">
        <f t="shared" si="4"/>
        <v>0</v>
      </c>
      <c r="N20" s="423">
        <f t="shared" si="4"/>
        <v>0</v>
      </c>
      <c r="O20" s="547"/>
    </row>
    <row r="21" spans="2:15" ht="9.9499999999999993" customHeight="1">
      <c r="B21" s="546"/>
      <c r="C21" s="46" t="s">
        <v>1013</v>
      </c>
      <c r="D21" s="47">
        <v>621</v>
      </c>
      <c r="E21" s="53"/>
      <c r="F21" s="53"/>
      <c r="G21" s="53"/>
      <c r="H21" s="548"/>
      <c r="I21" s="53"/>
      <c r="J21" s="53"/>
      <c r="K21" s="53"/>
      <c r="L21" s="53"/>
      <c r="M21" s="53"/>
      <c r="N21" s="53"/>
      <c r="O21" s="547"/>
    </row>
    <row r="22" spans="2:15" ht="9.9499999999999993" customHeight="1">
      <c r="B22" s="546"/>
      <c r="C22" s="46" t="s">
        <v>1014</v>
      </c>
      <c r="D22" s="47">
        <v>62236</v>
      </c>
      <c r="E22" s="53"/>
      <c r="F22" s="53"/>
      <c r="G22" s="53"/>
      <c r="H22" s="548"/>
      <c r="I22" s="53"/>
      <c r="J22" s="53"/>
      <c r="K22" s="53"/>
      <c r="L22" s="53"/>
      <c r="M22" s="53"/>
      <c r="N22" s="53"/>
      <c r="O22" s="547"/>
    </row>
    <row r="23" spans="2:15" ht="11.1" customHeight="1">
      <c r="B23" s="546"/>
      <c r="C23" s="46" t="s">
        <v>1015</v>
      </c>
      <c r="D23" s="47" t="s">
        <v>1016</v>
      </c>
      <c r="E23" s="53"/>
      <c r="F23" s="53"/>
      <c r="G23" s="53"/>
      <c r="H23" s="548"/>
      <c r="I23" s="53"/>
      <c r="J23" s="53"/>
      <c r="K23" s="53"/>
      <c r="L23" s="53"/>
      <c r="M23" s="53"/>
      <c r="N23" s="53"/>
      <c r="O23" s="547"/>
    </row>
    <row r="24" spans="2:15" ht="9.9499999999999993" customHeight="1">
      <c r="B24" s="546"/>
      <c r="C24" s="46" t="s">
        <v>1017</v>
      </c>
      <c r="D24" s="47" t="s">
        <v>1018</v>
      </c>
      <c r="E24" s="53"/>
      <c r="F24" s="53"/>
      <c r="G24" s="53"/>
      <c r="H24" s="548"/>
      <c r="I24" s="53"/>
      <c r="J24" s="53"/>
      <c r="K24" s="53"/>
      <c r="L24" s="53"/>
      <c r="M24" s="53"/>
      <c r="N24" s="53"/>
      <c r="O24" s="547"/>
    </row>
    <row r="25" spans="2:15" ht="9.9499999999999993" customHeight="1">
      <c r="B25" s="546"/>
      <c r="C25" s="46" t="s">
        <v>1019</v>
      </c>
      <c r="D25" s="47" t="s">
        <v>1717</v>
      </c>
      <c r="E25" s="53"/>
      <c r="F25" s="53"/>
      <c r="G25" s="53"/>
      <c r="H25" s="548"/>
      <c r="I25" s="53"/>
      <c r="J25" s="53"/>
      <c r="K25" s="53"/>
      <c r="L25" s="53"/>
      <c r="M25" s="53"/>
      <c r="N25" s="53"/>
      <c r="O25" s="547"/>
    </row>
    <row r="26" spans="2:15" ht="9.9499999999999993" customHeight="1">
      <c r="B26" s="546"/>
      <c r="C26" s="46" t="s">
        <v>1020</v>
      </c>
      <c r="D26" s="47">
        <v>64</v>
      </c>
      <c r="E26" s="53"/>
      <c r="F26" s="53"/>
      <c r="G26" s="53"/>
      <c r="H26" s="548"/>
      <c r="I26" s="53"/>
      <c r="J26" s="53"/>
      <c r="K26" s="53"/>
      <c r="L26" s="53"/>
      <c r="M26" s="53"/>
      <c r="N26" s="53"/>
      <c r="O26" s="547"/>
    </row>
    <row r="27" spans="2:15" ht="9.9499999999999993" customHeight="1">
      <c r="B27" s="546"/>
      <c r="C27" s="46" t="s">
        <v>1021</v>
      </c>
      <c r="D27" s="47">
        <v>66</v>
      </c>
      <c r="E27" s="53"/>
      <c r="F27" s="53"/>
      <c r="G27" s="53"/>
      <c r="H27" s="548"/>
      <c r="I27" s="53"/>
      <c r="J27" s="53"/>
      <c r="K27" s="53"/>
      <c r="L27" s="53"/>
      <c r="M27" s="53"/>
      <c r="N27" s="53"/>
      <c r="O27" s="547"/>
    </row>
    <row r="28" spans="2:15" ht="9.9499999999999993" customHeight="1">
      <c r="B28" s="546"/>
      <c r="C28" s="46" t="s">
        <v>1022</v>
      </c>
      <c r="D28" s="47">
        <v>67</v>
      </c>
      <c r="E28" s="53"/>
      <c r="F28" s="53"/>
      <c r="G28" s="53"/>
      <c r="H28" s="548"/>
      <c r="I28" s="53"/>
      <c r="J28" s="53"/>
      <c r="K28" s="53"/>
      <c r="L28" s="53"/>
      <c r="M28" s="53"/>
      <c r="N28" s="53"/>
      <c r="O28" s="547"/>
    </row>
    <row r="29" spans="2:15" ht="9.9499999999999993" customHeight="1">
      <c r="B29" s="546"/>
      <c r="C29" s="46" t="s">
        <v>1023</v>
      </c>
      <c r="D29" s="47">
        <v>63</v>
      </c>
      <c r="E29" s="423">
        <f t="shared" ref="E29:N29" si="5">SUM(E30:E31)</f>
        <v>0</v>
      </c>
      <c r="F29" s="423">
        <f t="shared" si="5"/>
        <v>0</v>
      </c>
      <c r="G29" s="423">
        <f t="shared" si="5"/>
        <v>0</v>
      </c>
      <c r="H29" s="423">
        <f t="shared" si="5"/>
        <v>0</v>
      </c>
      <c r="I29" s="423">
        <f t="shared" si="5"/>
        <v>0</v>
      </c>
      <c r="J29" s="423">
        <f t="shared" si="5"/>
        <v>0</v>
      </c>
      <c r="K29" s="423">
        <f t="shared" si="5"/>
        <v>0</v>
      </c>
      <c r="L29" s="423">
        <f t="shared" si="5"/>
        <v>0</v>
      </c>
      <c r="M29" s="423">
        <f t="shared" si="5"/>
        <v>0</v>
      </c>
      <c r="N29" s="423">
        <f t="shared" si="5"/>
        <v>0</v>
      </c>
      <c r="O29" s="547"/>
    </row>
    <row r="30" spans="2:15" ht="9.9499999999999993" customHeight="1">
      <c r="B30" s="546"/>
      <c r="C30" s="46" t="s">
        <v>1024</v>
      </c>
      <c r="D30" s="47">
        <v>632</v>
      </c>
      <c r="E30" s="53"/>
      <c r="F30" s="53"/>
      <c r="G30" s="53"/>
      <c r="H30" s="548"/>
      <c r="I30" s="53"/>
      <c r="J30" s="53"/>
      <c r="K30" s="53"/>
      <c r="L30" s="53"/>
      <c r="M30" s="53"/>
      <c r="N30" s="53"/>
      <c r="O30" s="547"/>
    </row>
    <row r="31" spans="2:15" ht="9.9499999999999993" customHeight="1">
      <c r="B31" s="546"/>
      <c r="C31" s="46" t="s">
        <v>1025</v>
      </c>
      <c r="D31" s="47">
        <v>631</v>
      </c>
      <c r="E31" s="53"/>
      <c r="F31" s="53"/>
      <c r="G31" s="53"/>
      <c r="H31" s="548"/>
      <c r="I31" s="53"/>
      <c r="J31" s="53"/>
      <c r="K31" s="53"/>
      <c r="L31" s="53"/>
      <c r="M31" s="53"/>
      <c r="N31" s="53"/>
      <c r="O31" s="547"/>
    </row>
    <row r="32" spans="2:15" ht="9.9499999999999993" customHeight="1">
      <c r="B32" s="546"/>
      <c r="C32" s="46" t="s">
        <v>1026</v>
      </c>
      <c r="D32" s="47">
        <v>65</v>
      </c>
      <c r="E32" s="53"/>
      <c r="F32" s="53"/>
      <c r="G32" s="53"/>
      <c r="H32" s="548"/>
      <c r="I32" s="53"/>
      <c r="J32" s="53"/>
      <c r="K32" s="53"/>
      <c r="L32" s="53"/>
      <c r="M32" s="53"/>
      <c r="N32" s="53"/>
      <c r="O32" s="547"/>
    </row>
    <row r="33" spans="2:15" ht="9.9499999999999993" customHeight="1">
      <c r="B33" s="546"/>
      <c r="C33" s="46" t="s">
        <v>1027</v>
      </c>
      <c r="D33" s="47" t="s">
        <v>1717</v>
      </c>
      <c r="E33" s="423">
        <f t="shared" ref="E33:N33" si="6">SUM(E35+E34)</f>
        <v>0</v>
      </c>
      <c r="F33" s="423">
        <f t="shared" si="6"/>
        <v>0</v>
      </c>
      <c r="G33" s="423">
        <f t="shared" si="6"/>
        <v>0</v>
      </c>
      <c r="H33" s="423">
        <f t="shared" si="6"/>
        <v>0</v>
      </c>
      <c r="I33" s="423">
        <f t="shared" si="6"/>
        <v>0</v>
      </c>
      <c r="J33" s="423">
        <f t="shared" si="6"/>
        <v>0</v>
      </c>
      <c r="K33" s="423">
        <f t="shared" si="6"/>
        <v>0</v>
      </c>
      <c r="L33" s="423">
        <f t="shared" si="6"/>
        <v>0</v>
      </c>
      <c r="M33" s="423">
        <f t="shared" si="6"/>
        <v>0</v>
      </c>
      <c r="N33" s="423">
        <f t="shared" si="6"/>
        <v>0</v>
      </c>
      <c r="O33" s="547"/>
    </row>
    <row r="34" spans="2:15" ht="9.9499999999999993" customHeight="1">
      <c r="B34" s="546"/>
      <c r="C34" s="46" t="s">
        <v>1028</v>
      </c>
      <c r="D34" s="47">
        <v>685</v>
      </c>
      <c r="E34" s="53"/>
      <c r="F34" s="53"/>
      <c r="G34" s="53"/>
      <c r="H34" s="548"/>
      <c r="I34" s="53"/>
      <c r="J34" s="53"/>
      <c r="K34" s="53"/>
      <c r="L34" s="53"/>
      <c r="M34" s="53"/>
      <c r="N34" s="53"/>
      <c r="O34" s="547"/>
    </row>
    <row r="35" spans="2:15" ht="9.9499999999999993" customHeight="1">
      <c r="B35" s="546"/>
      <c r="C35" s="46" t="s">
        <v>1029</v>
      </c>
      <c r="D35" s="47">
        <v>686</v>
      </c>
      <c r="E35" s="53"/>
      <c r="F35" s="53"/>
      <c r="G35" s="53"/>
      <c r="H35" s="548"/>
      <c r="I35" s="53"/>
      <c r="J35" s="53"/>
      <c r="K35" s="53"/>
      <c r="L35" s="53"/>
      <c r="M35" s="53"/>
      <c r="N35" s="53"/>
      <c r="O35" s="547"/>
    </row>
    <row r="36" spans="2:15" ht="9.9499999999999993" customHeight="1">
      <c r="B36" s="546"/>
      <c r="C36" s="48" t="s">
        <v>877</v>
      </c>
      <c r="D36" s="49"/>
      <c r="E36" s="424">
        <f t="shared" ref="E36:N36" si="7">E18+E19+E20+E26+E27+E28+E29+E32+E33</f>
        <v>0</v>
      </c>
      <c r="F36" s="424">
        <f t="shared" si="7"/>
        <v>0</v>
      </c>
      <c r="G36" s="424">
        <f t="shared" si="7"/>
        <v>0</v>
      </c>
      <c r="H36" s="424">
        <f t="shared" si="7"/>
        <v>0</v>
      </c>
      <c r="I36" s="424">
        <f t="shared" si="7"/>
        <v>0</v>
      </c>
      <c r="J36" s="424">
        <f t="shared" si="7"/>
        <v>0</v>
      </c>
      <c r="K36" s="424">
        <f t="shared" si="7"/>
        <v>0</v>
      </c>
      <c r="L36" s="424">
        <f t="shared" si="7"/>
        <v>0</v>
      </c>
      <c r="M36" s="424">
        <f t="shared" si="7"/>
        <v>0</v>
      </c>
      <c r="N36" s="424">
        <f t="shared" si="7"/>
        <v>0</v>
      </c>
      <c r="O36" s="547"/>
    </row>
    <row r="37" spans="2:15" ht="9.9499999999999993" customHeight="1">
      <c r="B37" s="546"/>
      <c r="C37" s="50" t="s">
        <v>4862</v>
      </c>
      <c r="D37" s="49" t="s">
        <v>1717</v>
      </c>
      <c r="E37" s="424">
        <f t="shared" ref="E37:N37" si="8">E17-E36</f>
        <v>0</v>
      </c>
      <c r="F37" s="424">
        <f t="shared" si="8"/>
        <v>0</v>
      </c>
      <c r="G37" s="424">
        <f t="shared" si="8"/>
        <v>0</v>
      </c>
      <c r="H37" s="424">
        <f t="shared" si="8"/>
        <v>0</v>
      </c>
      <c r="I37" s="424">
        <f t="shared" si="8"/>
        <v>0</v>
      </c>
      <c r="J37" s="424">
        <f t="shared" si="8"/>
        <v>0</v>
      </c>
      <c r="K37" s="424">
        <f t="shared" si="8"/>
        <v>0</v>
      </c>
      <c r="L37" s="424">
        <f t="shared" si="8"/>
        <v>0</v>
      </c>
      <c r="M37" s="424">
        <f t="shared" si="8"/>
        <v>0</v>
      </c>
      <c r="N37" s="424">
        <f t="shared" si="8"/>
        <v>0</v>
      </c>
      <c r="O37" s="547"/>
    </row>
    <row r="38" spans="2:15" ht="9.9499999999999993" customHeight="1">
      <c r="B38" s="546"/>
      <c r="C38" s="46" t="s">
        <v>1030</v>
      </c>
      <c r="D38" s="47">
        <v>79</v>
      </c>
      <c r="E38" s="53"/>
      <c r="F38" s="53"/>
      <c r="G38" s="53"/>
      <c r="H38" s="548"/>
      <c r="I38" s="53"/>
      <c r="J38" s="53"/>
      <c r="K38" s="53"/>
      <c r="L38" s="53"/>
      <c r="M38" s="53"/>
      <c r="N38" s="53"/>
      <c r="O38" s="547"/>
    </row>
    <row r="39" spans="2:15" ht="9.9499999999999993" customHeight="1">
      <c r="B39" s="546"/>
      <c r="C39" s="46" t="s">
        <v>698</v>
      </c>
      <c r="D39" s="47">
        <v>69</v>
      </c>
      <c r="E39" s="53"/>
      <c r="F39" s="53"/>
      <c r="G39" s="53"/>
      <c r="H39" s="548"/>
      <c r="I39" s="53"/>
      <c r="J39" s="53"/>
      <c r="K39" s="53"/>
      <c r="L39" s="53"/>
      <c r="M39" s="53"/>
      <c r="N39" s="53"/>
      <c r="O39" s="547"/>
    </row>
    <row r="40" spans="2:15" ht="9.9499999999999993" customHeight="1">
      <c r="B40" s="546"/>
      <c r="C40" s="50" t="s">
        <v>699</v>
      </c>
      <c r="D40" s="49" t="s">
        <v>1717</v>
      </c>
      <c r="E40" s="424">
        <f t="shared" ref="E40:N40" si="9">E37+E38-E39</f>
        <v>0</v>
      </c>
      <c r="F40" s="424">
        <f t="shared" si="9"/>
        <v>0</v>
      </c>
      <c r="G40" s="424">
        <f t="shared" si="9"/>
        <v>0</v>
      </c>
      <c r="H40" s="424">
        <f t="shared" si="9"/>
        <v>0</v>
      </c>
      <c r="I40" s="424">
        <f t="shared" si="9"/>
        <v>0</v>
      </c>
      <c r="J40" s="424">
        <f t="shared" si="9"/>
        <v>0</v>
      </c>
      <c r="K40" s="424">
        <f t="shared" si="9"/>
        <v>0</v>
      </c>
      <c r="L40" s="424">
        <f t="shared" si="9"/>
        <v>0</v>
      </c>
      <c r="M40" s="424">
        <f t="shared" si="9"/>
        <v>0</v>
      </c>
      <c r="N40" s="424">
        <f t="shared" si="9"/>
        <v>0</v>
      </c>
      <c r="O40" s="547"/>
    </row>
    <row r="41" spans="2:15" ht="9.9499999999999993" customHeight="1">
      <c r="B41" s="546"/>
      <c r="C41" s="46" t="s">
        <v>700</v>
      </c>
      <c r="D41" s="47" t="s">
        <v>701</v>
      </c>
      <c r="E41" s="53"/>
      <c r="F41" s="53"/>
      <c r="G41" s="53"/>
      <c r="H41" s="548"/>
      <c r="I41" s="53"/>
      <c r="J41" s="53"/>
      <c r="K41" s="53"/>
      <c r="L41" s="53"/>
      <c r="M41" s="53"/>
      <c r="N41" s="53"/>
      <c r="O41" s="547"/>
    </row>
    <row r="42" spans="2:15" ht="11.1" customHeight="1">
      <c r="B42" s="546"/>
      <c r="C42" s="46" t="s">
        <v>1821</v>
      </c>
      <c r="D42" s="47" t="s">
        <v>1822</v>
      </c>
      <c r="E42" s="423">
        <f t="shared" ref="E42:N42" si="10">SUM(E44+E43)</f>
        <v>0</v>
      </c>
      <c r="F42" s="423">
        <f t="shared" si="10"/>
        <v>0</v>
      </c>
      <c r="G42" s="423">
        <f t="shared" si="10"/>
        <v>0</v>
      </c>
      <c r="H42" s="423">
        <f t="shared" si="10"/>
        <v>0</v>
      </c>
      <c r="I42" s="423">
        <f t="shared" si="10"/>
        <v>0</v>
      </c>
      <c r="J42" s="423">
        <f t="shared" si="10"/>
        <v>0</v>
      </c>
      <c r="K42" s="423">
        <f t="shared" si="10"/>
        <v>0</v>
      </c>
      <c r="L42" s="423">
        <f t="shared" si="10"/>
        <v>0</v>
      </c>
      <c r="M42" s="423">
        <f t="shared" si="10"/>
        <v>0</v>
      </c>
      <c r="N42" s="423">
        <f t="shared" si="10"/>
        <v>0</v>
      </c>
      <c r="O42" s="547"/>
    </row>
    <row r="43" spans="2:15" ht="11.1" customHeight="1">
      <c r="B43" s="546"/>
      <c r="C43" s="46" t="s">
        <v>1823</v>
      </c>
      <c r="D43" s="47">
        <v>681</v>
      </c>
      <c r="E43" s="53"/>
      <c r="F43" s="53"/>
      <c r="G43" s="53"/>
      <c r="H43" s="548"/>
      <c r="I43" s="53"/>
      <c r="J43" s="53"/>
      <c r="K43" s="53"/>
      <c r="L43" s="53"/>
      <c r="M43" s="53"/>
      <c r="N43" s="53"/>
      <c r="O43" s="547"/>
    </row>
    <row r="44" spans="2:15" ht="9.9499999999999993" customHeight="1">
      <c r="B44" s="546"/>
      <c r="C44" s="46" t="s">
        <v>1824</v>
      </c>
      <c r="D44" s="47" t="s">
        <v>1717</v>
      </c>
      <c r="E44" s="53"/>
      <c r="F44" s="53"/>
      <c r="G44" s="53"/>
      <c r="H44" s="548"/>
      <c r="I44" s="53"/>
      <c r="J44" s="53"/>
      <c r="K44" s="53"/>
      <c r="L44" s="53"/>
      <c r="M44" s="53"/>
      <c r="N44" s="53"/>
      <c r="O44" s="547"/>
    </row>
    <row r="45" spans="2:15" ht="9.9499999999999993" customHeight="1">
      <c r="B45" s="546"/>
      <c r="C45" s="46" t="s">
        <v>1825</v>
      </c>
      <c r="D45" s="47">
        <v>85</v>
      </c>
      <c r="E45" s="423">
        <f t="shared" ref="E45:N45" si="11">E40+E41-E42</f>
        <v>0</v>
      </c>
      <c r="F45" s="423">
        <f t="shared" si="11"/>
        <v>0</v>
      </c>
      <c r="G45" s="423">
        <f t="shared" si="11"/>
        <v>0</v>
      </c>
      <c r="H45" s="423">
        <f t="shared" si="11"/>
        <v>0</v>
      </c>
      <c r="I45" s="423">
        <f t="shared" si="11"/>
        <v>0</v>
      </c>
      <c r="J45" s="423">
        <f t="shared" si="11"/>
        <v>0</v>
      </c>
      <c r="K45" s="423">
        <f t="shared" si="11"/>
        <v>0</v>
      </c>
      <c r="L45" s="423">
        <f t="shared" si="11"/>
        <v>0</v>
      </c>
      <c r="M45" s="423">
        <f t="shared" si="11"/>
        <v>0</v>
      </c>
      <c r="N45" s="423">
        <f t="shared" si="11"/>
        <v>0</v>
      </c>
      <c r="O45" s="547"/>
    </row>
    <row r="46" spans="2:15" ht="11.1" customHeight="1">
      <c r="B46" s="546"/>
      <c r="C46" s="46" t="s">
        <v>1826</v>
      </c>
      <c r="D46" s="47">
        <v>86</v>
      </c>
      <c r="E46" s="53"/>
      <c r="F46" s="53"/>
      <c r="G46" s="53"/>
      <c r="H46" s="548"/>
      <c r="I46" s="53"/>
      <c r="J46" s="53"/>
      <c r="K46" s="53"/>
      <c r="L46" s="53"/>
      <c r="M46" s="53"/>
      <c r="N46" s="53"/>
      <c r="O46" s="547"/>
    </row>
    <row r="47" spans="2:15" ht="9.9499999999999993" customHeight="1">
      <c r="B47" s="546"/>
      <c r="C47" s="50" t="s">
        <v>1827</v>
      </c>
      <c r="D47" s="49">
        <v>88</v>
      </c>
      <c r="E47" s="424">
        <f t="shared" ref="E47:N47" si="12">E45-E46</f>
        <v>0</v>
      </c>
      <c r="F47" s="424">
        <f t="shared" si="12"/>
        <v>0</v>
      </c>
      <c r="G47" s="424">
        <f t="shared" si="12"/>
        <v>0</v>
      </c>
      <c r="H47" s="424">
        <f t="shared" si="12"/>
        <v>0</v>
      </c>
      <c r="I47" s="424">
        <f t="shared" si="12"/>
        <v>0</v>
      </c>
      <c r="J47" s="424">
        <f t="shared" si="12"/>
        <v>0</v>
      </c>
      <c r="K47" s="424">
        <f t="shared" si="12"/>
        <v>0</v>
      </c>
      <c r="L47" s="424">
        <f t="shared" si="12"/>
        <v>0</v>
      </c>
      <c r="M47" s="424">
        <f t="shared" si="12"/>
        <v>0</v>
      </c>
      <c r="N47" s="424">
        <f t="shared" si="12"/>
        <v>0</v>
      </c>
      <c r="O47" s="547"/>
    </row>
    <row r="48" spans="2:15" ht="9.9499999999999993" customHeight="1">
      <c r="B48" s="546"/>
      <c r="O48" s="547"/>
    </row>
    <row r="49" spans="2:15" ht="9.9499999999999993" customHeight="1">
      <c r="B49" s="546"/>
      <c r="C49" s="50" t="s">
        <v>866</v>
      </c>
      <c r="D49" s="49">
        <v>31</v>
      </c>
      <c r="E49" s="212"/>
      <c r="F49" s="212"/>
      <c r="G49" s="212"/>
      <c r="H49" s="212"/>
      <c r="I49" s="212"/>
      <c r="J49" s="212"/>
      <c r="K49" s="212"/>
      <c r="L49" s="212"/>
      <c r="M49" s="212"/>
      <c r="N49" s="212"/>
      <c r="O49" s="547"/>
    </row>
    <row r="50" spans="2:15" ht="9.9499999999999993" customHeight="1">
      <c r="B50" s="546"/>
      <c r="C50" s="549"/>
      <c r="H50" s="45"/>
      <c r="O50" s="547"/>
    </row>
    <row r="51" spans="2:15" ht="9.9499999999999993" customHeight="1">
      <c r="B51" s="546"/>
      <c r="C51" s="549" t="s">
        <v>1828</v>
      </c>
      <c r="O51" s="547"/>
    </row>
    <row r="52" spans="2:15" ht="9.9499999999999993" customHeight="1">
      <c r="B52" s="546"/>
      <c r="C52" s="549" t="s">
        <v>1829</v>
      </c>
      <c r="O52" s="547"/>
    </row>
    <row r="53" spans="2:15" ht="11.1" customHeight="1">
      <c r="B53" s="546"/>
      <c r="C53" s="549" t="s">
        <v>1830</v>
      </c>
      <c r="O53" s="547"/>
    </row>
    <row r="54" spans="2:15" ht="12" customHeight="1">
      <c r="B54" s="546"/>
      <c r="C54" s="549" t="s">
        <v>1831</v>
      </c>
      <c r="O54" s="547"/>
    </row>
    <row r="55" spans="2:15" ht="11.1" customHeight="1">
      <c r="B55" s="546"/>
      <c r="C55" s="549" t="s">
        <v>2283</v>
      </c>
      <c r="O55" s="547"/>
    </row>
    <row r="56" spans="2:15" ht="11.1" customHeight="1">
      <c r="B56" s="546"/>
      <c r="C56" s="549"/>
      <c r="O56" s="547"/>
    </row>
    <row r="57" spans="2:15" ht="10.5" customHeight="1">
      <c r="B57" s="546"/>
      <c r="C57" s="549"/>
      <c r="O57" s="547"/>
    </row>
    <row r="58" spans="2:15" ht="9.9499999999999993" customHeight="1">
      <c r="B58" s="550"/>
      <c r="C58" s="551"/>
      <c r="D58" s="552"/>
      <c r="E58" s="553"/>
      <c r="F58" s="553"/>
      <c r="G58" s="553"/>
      <c r="H58" s="553"/>
      <c r="I58" s="553"/>
      <c r="J58" s="553"/>
      <c r="K58" s="553"/>
      <c r="L58" s="553"/>
      <c r="M58" s="553"/>
      <c r="N58" s="554"/>
      <c r="O58" s="555"/>
    </row>
    <row r="59" spans="2:15" ht="9.9499999999999993" customHeight="1">
      <c r="D59" s="44"/>
    </row>
    <row r="60" spans="2:15" ht="9.9499999999999993" customHeight="1">
      <c r="B60" s="3" t="s">
        <v>3811</v>
      </c>
      <c r="C60" s="2"/>
      <c r="D60" s="2"/>
      <c r="E60" s="2"/>
      <c r="F60" s="2"/>
      <c r="G60" s="2"/>
      <c r="H60" s="2"/>
      <c r="I60" s="2"/>
      <c r="J60" s="2"/>
      <c r="K60" s="2"/>
      <c r="L60" s="576"/>
      <c r="M60" s="576"/>
      <c r="N60" s="576"/>
      <c r="O60" s="577"/>
    </row>
    <row r="61" spans="2:15" ht="6.75" customHeight="1">
      <c r="B61" s="156"/>
      <c r="C61"/>
      <c r="D61" s="206"/>
      <c r="E61" s="477"/>
      <c r="F61" s="477"/>
      <c r="G61" s="477"/>
      <c r="H61" s="477"/>
      <c r="I61" s="477"/>
      <c r="J61" s="126"/>
      <c r="K61" s="127"/>
    </row>
    <row r="62" spans="2:15" ht="11.25">
      <c r="B62" s="4">
        <f>'F1'!$K$19</f>
        <v>0</v>
      </c>
      <c r="C62" s="6"/>
      <c r="D62" s="6"/>
      <c r="E62" s="6"/>
      <c r="F62" s="6"/>
      <c r="G62" s="6"/>
      <c r="H62" s="6"/>
      <c r="I62" s="6"/>
      <c r="J62" s="6"/>
      <c r="K62" s="6"/>
      <c r="L62" s="556"/>
      <c r="M62" s="556"/>
      <c r="N62" s="556"/>
      <c r="O62" s="557"/>
    </row>
    <row r="64" spans="2:15" ht="12.75">
      <c r="O64" s="208" t="s">
        <v>2601</v>
      </c>
    </row>
  </sheetData>
  <phoneticPr fontId="0" type="noConversion"/>
  <printOptions horizontalCentered="1" gridLinesSet="0"/>
  <pageMargins left="0.39" right="0.37" top="0.22" bottom="0.43307086614173229" header="0.35" footer="0.51181102362204722"/>
  <pageSetup paperSize="9" scale="81" orientation="landscape" horizontalDpi="4294967292" verticalDpi="4294967292"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
  <dimension ref="B1:Q75"/>
  <sheetViews>
    <sheetView showGridLines="0" showRowColHeaders="0" zoomScaleNormal="100" zoomScaleSheetLayoutView="90" workbookViewId="0">
      <selection activeCell="D23" sqref="D23"/>
    </sheetView>
  </sheetViews>
  <sheetFormatPr defaultColWidth="0" defaultRowHeight="12.75" zeroHeight="1"/>
  <cols>
    <col min="1" max="1" width="2.42578125" style="919" customWidth="1"/>
    <col min="2" max="2" width="3" style="919" customWidth="1"/>
    <col min="3" max="3" width="82" style="919" customWidth="1"/>
    <col min="4" max="16" width="12.140625" style="919" customWidth="1"/>
    <col min="17" max="17" width="7" style="919" customWidth="1"/>
    <col min="18" max="18" width="2.42578125" style="919" customWidth="1"/>
    <col min="19" max="16384" width="0" style="919" hidden="1"/>
  </cols>
  <sheetData>
    <row r="1" spans="2:17"/>
    <row r="2" spans="2:17">
      <c r="B2" s="1054"/>
      <c r="C2" s="1055"/>
      <c r="D2" s="1055"/>
      <c r="E2" s="1055"/>
      <c r="F2" s="1055"/>
      <c r="G2" s="1055"/>
      <c r="H2" s="1055"/>
      <c r="I2" s="1055"/>
      <c r="J2" s="1055"/>
      <c r="K2" s="1055"/>
      <c r="L2" s="1055"/>
      <c r="M2" s="1055"/>
      <c r="N2" s="1055"/>
      <c r="O2" s="1055"/>
      <c r="P2" s="1055"/>
      <c r="Q2" s="1056"/>
    </row>
    <row r="3" spans="2:17">
      <c r="B3" s="1057"/>
      <c r="C3" s="1947" t="s">
        <v>709</v>
      </c>
      <c r="D3" s="1948"/>
      <c r="E3" s="1948"/>
      <c r="F3" s="1948"/>
      <c r="G3" s="1948"/>
      <c r="H3" s="1948"/>
      <c r="I3" s="1948"/>
      <c r="J3" s="1948"/>
      <c r="K3" s="1948"/>
      <c r="L3" s="1948"/>
      <c r="M3" s="1948"/>
      <c r="N3" s="1948"/>
      <c r="O3" s="1948"/>
      <c r="P3" s="1949"/>
      <c r="Q3" s="1058"/>
    </row>
    <row r="4" spans="2:17" ht="18.75">
      <c r="B4" s="1057"/>
      <c r="C4" s="1059"/>
      <c r="D4" s="1066" t="s">
        <v>2443</v>
      </c>
      <c r="E4" s="1060"/>
      <c r="F4" s="1060"/>
      <c r="G4" s="1060"/>
      <c r="I4" s="1059"/>
      <c r="K4" s="1061"/>
      <c r="L4" s="1061"/>
      <c r="M4" s="1061"/>
      <c r="N4" s="1061"/>
      <c r="O4" s="1061"/>
      <c r="P4" s="1061" t="s">
        <v>2131</v>
      </c>
      <c r="Q4" s="1058"/>
    </row>
    <row r="5" spans="2:17">
      <c r="B5" s="1057"/>
      <c r="C5" s="1067" t="s">
        <v>634</v>
      </c>
      <c r="D5" s="697" t="str">
        <f>IF('F1'!AP39="","0",YEAR('F1'!AP39))</f>
        <v>0</v>
      </c>
      <c r="E5" s="1068">
        <f t="shared" ref="E5:P5" si="0">D5+1</f>
        <v>1</v>
      </c>
      <c r="F5" s="1068">
        <f t="shared" si="0"/>
        <v>2</v>
      </c>
      <c r="G5" s="1068">
        <f t="shared" si="0"/>
        <v>3</v>
      </c>
      <c r="H5" s="1068">
        <f t="shared" si="0"/>
        <v>4</v>
      </c>
      <c r="I5" s="1068">
        <f t="shared" si="0"/>
        <v>5</v>
      </c>
      <c r="J5" s="1068">
        <f t="shared" si="0"/>
        <v>6</v>
      </c>
      <c r="K5" s="1068">
        <f t="shared" si="0"/>
        <v>7</v>
      </c>
      <c r="L5" s="1068">
        <f t="shared" si="0"/>
        <v>8</v>
      </c>
      <c r="M5" s="1068">
        <f t="shared" si="0"/>
        <v>9</v>
      </c>
      <c r="N5" s="1068">
        <f t="shared" si="0"/>
        <v>10</v>
      </c>
      <c r="O5" s="1068">
        <f t="shared" si="0"/>
        <v>11</v>
      </c>
      <c r="P5" s="1068">
        <f t="shared" si="0"/>
        <v>12</v>
      </c>
      <c r="Q5" s="1058"/>
    </row>
    <row r="6" spans="2:17">
      <c r="B6" s="1057"/>
      <c r="C6" s="1128" t="s">
        <v>759</v>
      </c>
      <c r="D6" s="655"/>
      <c r="E6" s="656"/>
      <c r="F6" s="656"/>
      <c r="G6" s="656"/>
      <c r="H6" s="656"/>
      <c r="I6" s="656"/>
      <c r="J6" s="656"/>
      <c r="K6" s="656"/>
      <c r="L6" s="656"/>
      <c r="M6" s="656"/>
      <c r="N6" s="656"/>
      <c r="O6" s="656"/>
      <c r="P6" s="657"/>
      <c r="Q6" s="1058"/>
    </row>
    <row r="7" spans="2:17">
      <c r="B7" s="1057"/>
      <c r="C7" s="1069" t="s">
        <v>760</v>
      </c>
      <c r="D7" s="658"/>
      <c r="E7" s="659"/>
      <c r="F7" s="659"/>
      <c r="G7" s="659"/>
      <c r="H7" s="659"/>
      <c r="I7" s="659"/>
      <c r="J7" s="659"/>
      <c r="K7" s="659"/>
      <c r="L7" s="659"/>
      <c r="M7" s="659"/>
      <c r="N7" s="659"/>
      <c r="O7" s="659"/>
      <c r="P7" s="660"/>
      <c r="Q7" s="1058"/>
    </row>
    <row r="8" spans="2:17">
      <c r="B8" s="1057"/>
      <c r="C8" s="1069" t="s">
        <v>761</v>
      </c>
      <c r="D8" s="658"/>
      <c r="E8" s="659"/>
      <c r="F8" s="659"/>
      <c r="G8" s="659"/>
      <c r="H8" s="659"/>
      <c r="I8" s="659"/>
      <c r="J8" s="659"/>
      <c r="K8" s="659"/>
      <c r="L8" s="659"/>
      <c r="M8" s="659"/>
      <c r="N8" s="659"/>
      <c r="O8" s="659"/>
      <c r="P8" s="660"/>
      <c r="Q8" s="1058"/>
    </row>
    <row r="9" spans="2:17">
      <c r="B9" s="1057"/>
      <c r="C9" s="1069" t="s">
        <v>762</v>
      </c>
      <c r="D9" s="658"/>
      <c r="E9" s="659"/>
      <c r="F9" s="659"/>
      <c r="G9" s="659"/>
      <c r="H9" s="659"/>
      <c r="I9" s="659"/>
      <c r="J9" s="659"/>
      <c r="K9" s="659"/>
      <c r="L9" s="659"/>
      <c r="M9" s="659"/>
      <c r="N9" s="659"/>
      <c r="O9" s="659"/>
      <c r="P9" s="660"/>
      <c r="Q9" s="1058"/>
    </row>
    <row r="10" spans="2:17">
      <c r="B10" s="1057"/>
      <c r="C10" s="600" t="s">
        <v>3295</v>
      </c>
      <c r="D10" s="658"/>
      <c r="E10" s="659"/>
      <c r="F10" s="659"/>
      <c r="G10" s="659"/>
      <c r="H10" s="659"/>
      <c r="I10" s="659"/>
      <c r="J10" s="659"/>
      <c r="K10" s="659"/>
      <c r="L10" s="659"/>
      <c r="M10" s="659"/>
      <c r="N10" s="659"/>
      <c r="O10" s="659"/>
      <c r="P10" s="660"/>
      <c r="Q10" s="1058"/>
    </row>
    <row r="11" spans="2:17">
      <c r="B11" s="1057"/>
      <c r="C11" s="600" t="s">
        <v>3296</v>
      </c>
      <c r="D11" s="658"/>
      <c r="E11" s="659"/>
      <c r="F11" s="659"/>
      <c r="G11" s="659"/>
      <c r="H11" s="659"/>
      <c r="I11" s="659"/>
      <c r="J11" s="659"/>
      <c r="K11" s="659"/>
      <c r="L11" s="659"/>
      <c r="M11" s="659"/>
      <c r="N11" s="659"/>
      <c r="O11" s="659"/>
      <c r="P11" s="660"/>
      <c r="Q11" s="1058"/>
    </row>
    <row r="12" spans="2:17">
      <c r="B12" s="1057"/>
      <c r="C12" s="600" t="s">
        <v>3297</v>
      </c>
      <c r="D12" s="658"/>
      <c r="E12" s="659"/>
      <c r="F12" s="659"/>
      <c r="G12" s="659"/>
      <c r="H12" s="659"/>
      <c r="I12" s="659"/>
      <c r="J12" s="659"/>
      <c r="K12" s="659"/>
      <c r="L12" s="659"/>
      <c r="M12" s="659"/>
      <c r="N12" s="659"/>
      <c r="O12" s="659"/>
      <c r="P12" s="660"/>
      <c r="Q12" s="1058"/>
    </row>
    <row r="13" spans="2:17">
      <c r="B13" s="1057"/>
      <c r="C13" s="1069" t="s">
        <v>3298</v>
      </c>
      <c r="D13" s="658"/>
      <c r="E13" s="659"/>
      <c r="F13" s="659"/>
      <c r="G13" s="659"/>
      <c r="H13" s="659"/>
      <c r="I13" s="659"/>
      <c r="J13" s="659"/>
      <c r="K13" s="659"/>
      <c r="L13" s="659"/>
      <c r="M13" s="659"/>
      <c r="N13" s="659"/>
      <c r="O13" s="659"/>
      <c r="P13" s="660"/>
      <c r="Q13" s="1058"/>
    </row>
    <row r="14" spans="2:17">
      <c r="B14" s="1057"/>
      <c r="C14" s="1069" t="s">
        <v>3299</v>
      </c>
      <c r="D14" s="658"/>
      <c r="E14" s="659"/>
      <c r="F14" s="659"/>
      <c r="G14" s="659"/>
      <c r="H14" s="659"/>
      <c r="I14" s="659"/>
      <c r="J14" s="659"/>
      <c r="K14" s="659"/>
      <c r="L14" s="659"/>
      <c r="M14" s="659"/>
      <c r="N14" s="659"/>
      <c r="O14" s="659"/>
      <c r="P14" s="660"/>
      <c r="Q14" s="1058"/>
    </row>
    <row r="15" spans="2:17">
      <c r="B15" s="1057"/>
      <c r="C15" s="600" t="s">
        <v>1207</v>
      </c>
      <c r="D15" s="658"/>
      <c r="E15" s="659"/>
      <c r="F15" s="659"/>
      <c r="G15" s="659"/>
      <c r="H15" s="659"/>
      <c r="I15" s="659"/>
      <c r="J15" s="659"/>
      <c r="K15" s="659"/>
      <c r="L15" s="659"/>
      <c r="M15" s="659"/>
      <c r="N15" s="659"/>
      <c r="O15" s="659"/>
      <c r="P15" s="660"/>
      <c r="Q15" s="1058"/>
    </row>
    <row r="16" spans="2:17">
      <c r="B16" s="1057"/>
      <c r="C16" s="600" t="s">
        <v>1208</v>
      </c>
      <c r="D16" s="658"/>
      <c r="E16" s="659"/>
      <c r="F16" s="659"/>
      <c r="G16" s="659"/>
      <c r="H16" s="659"/>
      <c r="I16" s="659"/>
      <c r="J16" s="659"/>
      <c r="K16" s="659"/>
      <c r="L16" s="659"/>
      <c r="M16" s="659"/>
      <c r="N16" s="659"/>
      <c r="O16" s="659"/>
      <c r="P16" s="660"/>
      <c r="Q16" s="1058"/>
    </row>
    <row r="17" spans="2:17">
      <c r="B17" s="1057"/>
      <c r="C17" s="600" t="s">
        <v>1209</v>
      </c>
      <c r="D17" s="658"/>
      <c r="E17" s="659"/>
      <c r="F17" s="659"/>
      <c r="G17" s="659"/>
      <c r="H17" s="659"/>
      <c r="I17" s="659"/>
      <c r="J17" s="659"/>
      <c r="K17" s="659"/>
      <c r="L17" s="659"/>
      <c r="M17" s="659"/>
      <c r="N17" s="659"/>
      <c r="O17" s="659"/>
      <c r="P17" s="660"/>
      <c r="Q17" s="1058"/>
    </row>
    <row r="18" spans="2:17">
      <c r="B18" s="1057"/>
      <c r="C18" s="600" t="s">
        <v>1210</v>
      </c>
      <c r="D18" s="658"/>
      <c r="E18" s="659"/>
      <c r="F18" s="659"/>
      <c r="G18" s="659"/>
      <c r="H18" s="659"/>
      <c r="I18" s="659"/>
      <c r="J18" s="659"/>
      <c r="K18" s="659"/>
      <c r="L18" s="659"/>
      <c r="M18" s="659"/>
      <c r="N18" s="659"/>
      <c r="O18" s="659"/>
      <c r="P18" s="660"/>
      <c r="Q18" s="1058"/>
    </row>
    <row r="19" spans="2:17">
      <c r="B19" s="1057"/>
      <c r="C19" s="600" t="s">
        <v>1211</v>
      </c>
      <c r="D19" s="743">
        <f>SUM(D20:D21)</f>
        <v>0</v>
      </c>
      <c r="E19" s="699">
        <f t="shared" ref="E19:P19" si="1">SUM(E20:E21)</f>
        <v>0</v>
      </c>
      <c r="F19" s="699">
        <f t="shared" si="1"/>
        <v>0</v>
      </c>
      <c r="G19" s="699">
        <f t="shared" si="1"/>
        <v>0</v>
      </c>
      <c r="H19" s="699">
        <f t="shared" si="1"/>
        <v>0</v>
      </c>
      <c r="I19" s="699">
        <f t="shared" si="1"/>
        <v>0</v>
      </c>
      <c r="J19" s="699">
        <f t="shared" si="1"/>
        <v>0</v>
      </c>
      <c r="K19" s="699">
        <f t="shared" si="1"/>
        <v>0</v>
      </c>
      <c r="L19" s="699">
        <f t="shared" si="1"/>
        <v>0</v>
      </c>
      <c r="M19" s="699">
        <f t="shared" si="1"/>
        <v>0</v>
      </c>
      <c r="N19" s="699">
        <f t="shared" si="1"/>
        <v>0</v>
      </c>
      <c r="O19" s="699">
        <f t="shared" si="1"/>
        <v>0</v>
      </c>
      <c r="P19" s="744">
        <f t="shared" si="1"/>
        <v>0</v>
      </c>
      <c r="Q19" s="1058"/>
    </row>
    <row r="20" spans="2:17">
      <c r="B20" s="1057"/>
      <c r="C20" s="1131" t="s">
        <v>4714</v>
      </c>
      <c r="D20" s="742"/>
      <c r="E20" s="659"/>
      <c r="F20" s="659"/>
      <c r="G20" s="659"/>
      <c r="H20" s="659"/>
      <c r="I20" s="659"/>
      <c r="J20" s="659"/>
      <c r="K20" s="659"/>
      <c r="L20" s="659"/>
      <c r="M20" s="659"/>
      <c r="N20" s="659"/>
      <c r="O20" s="659"/>
      <c r="P20" s="660"/>
      <c r="Q20" s="1058"/>
    </row>
    <row r="21" spans="2:17">
      <c r="B21" s="1057"/>
      <c r="C21" s="1131" t="s">
        <v>631</v>
      </c>
      <c r="D21" s="742"/>
      <c r="E21" s="659"/>
      <c r="F21" s="659"/>
      <c r="G21" s="659"/>
      <c r="H21" s="659"/>
      <c r="I21" s="659"/>
      <c r="J21" s="659"/>
      <c r="K21" s="659"/>
      <c r="L21" s="659"/>
      <c r="M21" s="659"/>
      <c r="N21" s="659"/>
      <c r="O21" s="659"/>
      <c r="P21" s="660"/>
      <c r="Q21" s="1058"/>
    </row>
    <row r="22" spans="2:17">
      <c r="B22" s="1057"/>
      <c r="C22" s="1100" t="s">
        <v>1212</v>
      </c>
      <c r="D22" s="699">
        <f>SUM(D23:D24)</f>
        <v>0</v>
      </c>
      <c r="E22" s="700">
        <f t="shared" ref="E22:P22" si="2">SUM(E23:E24)</f>
        <v>0</v>
      </c>
      <c r="F22" s="700">
        <f t="shared" si="2"/>
        <v>0</v>
      </c>
      <c r="G22" s="700">
        <f t="shared" si="2"/>
        <v>0</v>
      </c>
      <c r="H22" s="700">
        <f t="shared" si="2"/>
        <v>0</v>
      </c>
      <c r="I22" s="700">
        <f t="shared" si="2"/>
        <v>0</v>
      </c>
      <c r="J22" s="700">
        <f t="shared" si="2"/>
        <v>0</v>
      </c>
      <c r="K22" s="700">
        <f t="shared" si="2"/>
        <v>0</v>
      </c>
      <c r="L22" s="700">
        <f t="shared" si="2"/>
        <v>0</v>
      </c>
      <c r="M22" s="700">
        <f t="shared" si="2"/>
        <v>0</v>
      </c>
      <c r="N22" s="700">
        <f t="shared" si="2"/>
        <v>0</v>
      </c>
      <c r="O22" s="700">
        <f t="shared" si="2"/>
        <v>0</v>
      </c>
      <c r="P22" s="701">
        <f t="shared" si="2"/>
        <v>0</v>
      </c>
      <c r="Q22" s="1058"/>
    </row>
    <row r="23" spans="2:17">
      <c r="B23" s="1057"/>
      <c r="C23" s="1131" t="s">
        <v>4715</v>
      </c>
      <c r="D23" s="742"/>
      <c r="E23" s="659"/>
      <c r="F23" s="659"/>
      <c r="G23" s="659"/>
      <c r="H23" s="659"/>
      <c r="I23" s="659"/>
      <c r="J23" s="659"/>
      <c r="K23" s="659"/>
      <c r="L23" s="659"/>
      <c r="M23" s="659"/>
      <c r="N23" s="659"/>
      <c r="O23" s="659"/>
      <c r="P23" s="660"/>
      <c r="Q23" s="1058"/>
    </row>
    <row r="24" spans="2:17">
      <c r="B24" s="1057"/>
      <c r="C24" s="1132" t="s">
        <v>631</v>
      </c>
      <c r="D24" s="742"/>
      <c r="E24" s="659"/>
      <c r="F24" s="659"/>
      <c r="G24" s="659"/>
      <c r="H24" s="659"/>
      <c r="I24" s="659"/>
      <c r="J24" s="659"/>
      <c r="K24" s="659"/>
      <c r="L24" s="659"/>
      <c r="M24" s="659"/>
      <c r="N24" s="659"/>
      <c r="O24" s="659"/>
      <c r="P24" s="660"/>
      <c r="Q24" s="1058"/>
    </row>
    <row r="25" spans="2:17">
      <c r="B25" s="1057"/>
      <c r="C25" s="1090" t="s">
        <v>1213</v>
      </c>
      <c r="D25" s="699">
        <f t="shared" ref="D25:P25" si="3">SUM(D6:D10)+SUM(D14:D19)-SUM(D11:D13)-SUM(D22)</f>
        <v>0</v>
      </c>
      <c r="E25" s="700">
        <f t="shared" si="3"/>
        <v>0</v>
      </c>
      <c r="F25" s="700">
        <f t="shared" si="3"/>
        <v>0</v>
      </c>
      <c r="G25" s="700">
        <f t="shared" si="3"/>
        <v>0</v>
      </c>
      <c r="H25" s="700">
        <f t="shared" si="3"/>
        <v>0</v>
      </c>
      <c r="I25" s="700">
        <f t="shared" si="3"/>
        <v>0</v>
      </c>
      <c r="J25" s="700">
        <f t="shared" si="3"/>
        <v>0</v>
      </c>
      <c r="K25" s="700">
        <f t="shared" si="3"/>
        <v>0</v>
      </c>
      <c r="L25" s="700">
        <f t="shared" si="3"/>
        <v>0</v>
      </c>
      <c r="M25" s="700">
        <f t="shared" si="3"/>
        <v>0</v>
      </c>
      <c r="N25" s="700">
        <f t="shared" si="3"/>
        <v>0</v>
      </c>
      <c r="O25" s="700">
        <f t="shared" si="3"/>
        <v>0</v>
      </c>
      <c r="P25" s="701">
        <f t="shared" si="3"/>
        <v>0</v>
      </c>
      <c r="Q25" s="1058"/>
    </row>
    <row r="26" spans="2:17">
      <c r="B26" s="1057"/>
      <c r="C26" s="1128" t="s">
        <v>1214</v>
      </c>
      <c r="D26" s="655"/>
      <c r="E26" s="656"/>
      <c r="F26" s="656"/>
      <c r="G26" s="656"/>
      <c r="H26" s="656"/>
      <c r="I26" s="656"/>
      <c r="J26" s="656"/>
      <c r="K26" s="656"/>
      <c r="L26" s="656"/>
      <c r="M26" s="656"/>
      <c r="N26" s="656"/>
      <c r="O26" s="656"/>
      <c r="P26" s="657"/>
      <c r="Q26" s="1058"/>
    </row>
    <row r="27" spans="2:17">
      <c r="B27" s="1057"/>
      <c r="C27" s="602" t="s">
        <v>1215</v>
      </c>
      <c r="D27" s="661"/>
      <c r="E27" s="662"/>
      <c r="F27" s="662"/>
      <c r="G27" s="662"/>
      <c r="H27" s="662"/>
      <c r="I27" s="662"/>
      <c r="J27" s="662"/>
      <c r="K27" s="662"/>
      <c r="L27" s="662"/>
      <c r="M27" s="662"/>
      <c r="N27" s="662"/>
      <c r="O27" s="662"/>
      <c r="P27" s="751"/>
      <c r="Q27" s="1058"/>
    </row>
    <row r="28" spans="2:17">
      <c r="B28" s="1057"/>
      <c r="C28" s="702" t="s">
        <v>1216</v>
      </c>
      <c r="D28" s="699">
        <f>SUM(D25:D27)</f>
        <v>0</v>
      </c>
      <c r="E28" s="700">
        <f t="shared" ref="E28:P28" si="4">SUM(E25:E27)</f>
        <v>0</v>
      </c>
      <c r="F28" s="700">
        <f t="shared" si="4"/>
        <v>0</v>
      </c>
      <c r="G28" s="700">
        <f t="shared" si="4"/>
        <v>0</v>
      </c>
      <c r="H28" s="700">
        <f t="shared" si="4"/>
        <v>0</v>
      </c>
      <c r="I28" s="700">
        <f t="shared" si="4"/>
        <v>0</v>
      </c>
      <c r="J28" s="700">
        <f t="shared" si="4"/>
        <v>0</v>
      </c>
      <c r="K28" s="700">
        <f t="shared" si="4"/>
        <v>0</v>
      </c>
      <c r="L28" s="700">
        <f t="shared" si="4"/>
        <v>0</v>
      </c>
      <c r="M28" s="700">
        <f t="shared" si="4"/>
        <v>0</v>
      </c>
      <c r="N28" s="700">
        <f t="shared" si="4"/>
        <v>0</v>
      </c>
      <c r="O28" s="700">
        <f t="shared" si="4"/>
        <v>0</v>
      </c>
      <c r="P28" s="701">
        <f t="shared" si="4"/>
        <v>0</v>
      </c>
      <c r="Q28" s="1058"/>
    </row>
    <row r="29" spans="2:17">
      <c r="B29" s="1057"/>
      <c r="C29" s="1128" t="s">
        <v>1217</v>
      </c>
      <c r="D29" s="655"/>
      <c r="E29" s="656"/>
      <c r="F29" s="656"/>
      <c r="G29" s="656"/>
      <c r="H29" s="656"/>
      <c r="I29" s="656"/>
      <c r="J29" s="656"/>
      <c r="K29" s="656"/>
      <c r="L29" s="656"/>
      <c r="M29" s="656"/>
      <c r="N29" s="656"/>
      <c r="O29" s="656"/>
      <c r="P29" s="657"/>
      <c r="Q29" s="1058"/>
    </row>
    <row r="30" spans="2:17">
      <c r="B30" s="1057"/>
      <c r="C30" s="1100" t="s">
        <v>1218</v>
      </c>
      <c r="D30" s="661"/>
      <c r="E30" s="662"/>
      <c r="F30" s="662"/>
      <c r="G30" s="662"/>
      <c r="H30" s="662"/>
      <c r="I30" s="662"/>
      <c r="J30" s="662"/>
      <c r="K30" s="662"/>
      <c r="L30" s="662"/>
      <c r="M30" s="662"/>
      <c r="N30" s="662"/>
      <c r="O30" s="662"/>
      <c r="P30" s="663"/>
      <c r="Q30" s="1058"/>
    </row>
    <row r="31" spans="2:17">
      <c r="B31" s="1057"/>
      <c r="C31" s="1090" t="s">
        <v>1219</v>
      </c>
      <c r="D31" s="699">
        <f>SUM(D28:D29)-SUM(D30)</f>
        <v>0</v>
      </c>
      <c r="E31" s="700">
        <f t="shared" ref="E31:P31" si="5">SUM(E28:E29)-SUM(E30)</f>
        <v>0</v>
      </c>
      <c r="F31" s="700">
        <f t="shared" si="5"/>
        <v>0</v>
      </c>
      <c r="G31" s="700">
        <f t="shared" si="5"/>
        <v>0</v>
      </c>
      <c r="H31" s="700">
        <f t="shared" si="5"/>
        <v>0</v>
      </c>
      <c r="I31" s="700">
        <f t="shared" si="5"/>
        <v>0</v>
      </c>
      <c r="J31" s="700">
        <f t="shared" si="5"/>
        <v>0</v>
      </c>
      <c r="K31" s="700">
        <f t="shared" si="5"/>
        <v>0</v>
      </c>
      <c r="L31" s="700">
        <f t="shared" si="5"/>
        <v>0</v>
      </c>
      <c r="M31" s="700">
        <f t="shared" si="5"/>
        <v>0</v>
      </c>
      <c r="N31" s="700">
        <f t="shared" si="5"/>
        <v>0</v>
      </c>
      <c r="O31" s="700">
        <f t="shared" si="5"/>
        <v>0</v>
      </c>
      <c r="P31" s="701">
        <f t="shared" si="5"/>
        <v>0</v>
      </c>
      <c r="Q31" s="1058"/>
    </row>
    <row r="32" spans="2:17">
      <c r="B32" s="1057"/>
      <c r="C32" s="1134" t="s">
        <v>3330</v>
      </c>
      <c r="D32" s="664"/>
      <c r="E32" s="665"/>
      <c r="F32" s="665"/>
      <c r="G32" s="665"/>
      <c r="H32" s="665"/>
      <c r="I32" s="665"/>
      <c r="J32" s="665"/>
      <c r="K32" s="665"/>
      <c r="L32" s="665"/>
      <c r="M32" s="665"/>
      <c r="N32" s="665"/>
      <c r="O32" s="665"/>
      <c r="P32" s="666"/>
      <c r="Q32" s="1058"/>
    </row>
    <row r="33" spans="2:17">
      <c r="B33" s="1057"/>
      <c r="C33" s="1090" t="s">
        <v>3331</v>
      </c>
      <c r="D33" s="699">
        <f>SUM(D31:D32)</f>
        <v>0</v>
      </c>
      <c r="E33" s="700">
        <f t="shared" ref="E33:P33" si="6">SUM(E31:E32)</f>
        <v>0</v>
      </c>
      <c r="F33" s="700">
        <f t="shared" si="6"/>
        <v>0</v>
      </c>
      <c r="G33" s="700">
        <f t="shared" si="6"/>
        <v>0</v>
      </c>
      <c r="H33" s="700">
        <f t="shared" si="6"/>
        <v>0</v>
      </c>
      <c r="I33" s="700">
        <f t="shared" si="6"/>
        <v>0</v>
      </c>
      <c r="J33" s="700">
        <f t="shared" si="6"/>
        <v>0</v>
      </c>
      <c r="K33" s="700">
        <f t="shared" si="6"/>
        <v>0</v>
      </c>
      <c r="L33" s="700">
        <f t="shared" si="6"/>
        <v>0</v>
      </c>
      <c r="M33" s="700">
        <f t="shared" si="6"/>
        <v>0</v>
      </c>
      <c r="N33" s="700">
        <f t="shared" si="6"/>
        <v>0</v>
      </c>
      <c r="O33" s="700">
        <f t="shared" si="6"/>
        <v>0</v>
      </c>
      <c r="P33" s="701">
        <f t="shared" si="6"/>
        <v>0</v>
      </c>
      <c r="Q33" s="1058"/>
    </row>
    <row r="34" spans="2:17">
      <c r="B34" s="1057"/>
      <c r="C34" s="1135" t="s">
        <v>3332</v>
      </c>
      <c r="D34" s="667"/>
      <c r="E34" s="668"/>
      <c r="F34" s="668"/>
      <c r="G34" s="668"/>
      <c r="H34" s="668"/>
      <c r="I34" s="668"/>
      <c r="J34" s="668"/>
      <c r="K34" s="668"/>
      <c r="L34" s="668"/>
      <c r="M34" s="668"/>
      <c r="N34" s="668"/>
      <c r="O34" s="668"/>
      <c r="P34" s="669"/>
      <c r="Q34" s="1058"/>
    </row>
    <row r="35" spans="2:17">
      <c r="B35" s="1057"/>
      <c r="C35" s="1136"/>
      <c r="D35" s="1093"/>
      <c r="E35" s="1093"/>
      <c r="F35" s="1093"/>
      <c r="G35" s="1093"/>
      <c r="H35" s="1093"/>
      <c r="I35" s="1093"/>
      <c r="J35" s="1093"/>
      <c r="K35" s="1093"/>
      <c r="L35" s="1093"/>
      <c r="M35" s="1093"/>
      <c r="N35" s="1093"/>
      <c r="O35" s="1093"/>
      <c r="P35" s="1093"/>
      <c r="Q35" s="1058"/>
    </row>
    <row r="36" spans="2:17">
      <c r="B36" s="1057"/>
      <c r="C36" s="1137"/>
      <c r="D36" s="1098"/>
      <c r="E36" s="1098"/>
      <c r="F36" s="1098"/>
      <c r="G36" s="1098"/>
      <c r="H36" s="1098"/>
      <c r="I36" s="1098"/>
      <c r="J36" s="1098"/>
      <c r="K36" s="1098"/>
      <c r="L36" s="1098"/>
      <c r="M36" s="1098"/>
      <c r="N36" s="1098"/>
      <c r="O36" s="1098"/>
      <c r="P36" s="1098"/>
      <c r="Q36" s="1058"/>
    </row>
    <row r="37" spans="2:17">
      <c r="B37" s="1057"/>
      <c r="C37" s="1137"/>
      <c r="D37" s="1098"/>
      <c r="E37" s="1098"/>
      <c r="F37" s="1098"/>
      <c r="G37" s="1098"/>
      <c r="H37" s="1098"/>
      <c r="I37" s="1098"/>
      <c r="J37" s="1098"/>
      <c r="K37" s="1098"/>
      <c r="L37" s="1098"/>
      <c r="M37" s="1098"/>
      <c r="N37" s="1098"/>
      <c r="O37" s="1098"/>
      <c r="P37" s="1098"/>
      <c r="Q37" s="1058"/>
    </row>
    <row r="38" spans="2:17">
      <c r="B38" s="1057"/>
      <c r="C38" s="1137"/>
      <c r="D38" s="1098"/>
      <c r="E38" s="1098"/>
      <c r="F38" s="1098"/>
      <c r="G38" s="1098"/>
      <c r="H38" s="1098"/>
      <c r="I38" s="1098"/>
      <c r="J38" s="1098"/>
      <c r="K38" s="1098"/>
      <c r="L38" s="1098"/>
      <c r="M38" s="1098"/>
      <c r="N38" s="1098"/>
      <c r="O38" s="1098"/>
      <c r="P38" s="1098"/>
      <c r="Q38" s="1058"/>
    </row>
    <row r="39" spans="2:17">
      <c r="B39" s="1057"/>
      <c r="C39" s="1137"/>
      <c r="D39" s="1098"/>
      <c r="E39" s="1098"/>
      <c r="F39" s="1098"/>
      <c r="G39" s="1098"/>
      <c r="H39" s="1098"/>
      <c r="I39" s="1098"/>
      <c r="J39" s="1098"/>
      <c r="K39" s="1098"/>
      <c r="L39" s="1098"/>
      <c r="M39" s="1098"/>
      <c r="N39" s="1098"/>
      <c r="O39" s="1098"/>
      <c r="P39" s="1098"/>
      <c r="Q39" s="1058"/>
    </row>
    <row r="40" spans="2:17">
      <c r="B40" s="1057"/>
      <c r="C40" s="1137"/>
      <c r="D40" s="1098"/>
      <c r="E40" s="1098"/>
      <c r="F40" s="1098"/>
      <c r="G40" s="1098"/>
      <c r="H40" s="1098"/>
      <c r="I40" s="1098"/>
      <c r="J40" s="1098"/>
      <c r="K40" s="1098"/>
      <c r="L40" s="1098"/>
      <c r="M40" s="1098"/>
      <c r="N40" s="1098"/>
      <c r="O40" s="1098"/>
      <c r="P40" s="1098"/>
      <c r="Q40" s="1058"/>
    </row>
    <row r="41" spans="2:17">
      <c r="B41" s="1057"/>
      <c r="C41" s="1137"/>
      <c r="D41" s="1098"/>
      <c r="E41" s="1098"/>
      <c r="F41" s="1098"/>
      <c r="G41" s="1098"/>
      <c r="H41" s="1098"/>
      <c r="I41" s="1098"/>
      <c r="J41" s="1098"/>
      <c r="K41" s="1098"/>
      <c r="L41" s="1098"/>
      <c r="M41" s="1098"/>
      <c r="N41" s="1098"/>
      <c r="O41" s="1098"/>
      <c r="P41" s="1098"/>
      <c r="Q41" s="1058"/>
    </row>
    <row r="42" spans="2:17">
      <c r="B42" s="1057"/>
      <c r="C42" s="1137"/>
      <c r="D42" s="1098"/>
      <c r="E42" s="1098"/>
      <c r="F42" s="1098"/>
      <c r="G42" s="1098"/>
      <c r="H42" s="1098"/>
      <c r="I42" s="1098"/>
      <c r="J42" s="1098"/>
      <c r="K42" s="1098"/>
      <c r="L42" s="1098"/>
      <c r="M42" s="1098"/>
      <c r="N42" s="1098"/>
      <c r="O42" s="1098"/>
      <c r="P42" s="1098"/>
      <c r="Q42" s="1058"/>
    </row>
    <row r="43" spans="2:17">
      <c r="B43" s="1057"/>
      <c r="C43" s="1137"/>
      <c r="D43" s="1098"/>
      <c r="E43" s="1098"/>
      <c r="F43" s="1098"/>
      <c r="G43" s="1098"/>
      <c r="H43" s="1098"/>
      <c r="I43" s="1098"/>
      <c r="J43" s="1098"/>
      <c r="K43" s="1098"/>
      <c r="L43" s="1098"/>
      <c r="M43" s="1098"/>
      <c r="N43" s="1098"/>
      <c r="O43" s="1098"/>
      <c r="P43" s="1098"/>
      <c r="Q43" s="1058"/>
    </row>
    <row r="44" spans="2:17">
      <c r="B44" s="1057"/>
      <c r="C44" s="1137"/>
      <c r="D44" s="1098"/>
      <c r="E44" s="1098"/>
      <c r="F44" s="1098"/>
      <c r="G44" s="1098"/>
      <c r="H44" s="1098"/>
      <c r="I44" s="1098"/>
      <c r="J44" s="1098"/>
      <c r="K44" s="1098"/>
      <c r="L44" s="1098"/>
      <c r="M44" s="1098"/>
      <c r="N44" s="1098"/>
      <c r="O44" s="1098"/>
      <c r="P44" s="1098"/>
      <c r="Q44" s="1058"/>
    </row>
    <row r="45" spans="2:17">
      <c r="B45" s="1057"/>
      <c r="C45" s="1137"/>
      <c r="D45" s="1098"/>
      <c r="E45" s="1098"/>
      <c r="F45" s="1098"/>
      <c r="G45" s="1098"/>
      <c r="H45" s="1098"/>
      <c r="I45" s="1098"/>
      <c r="J45" s="1098"/>
      <c r="K45" s="1098"/>
      <c r="L45" s="1098"/>
      <c r="M45" s="1098"/>
      <c r="N45" s="1098"/>
      <c r="O45" s="1098"/>
      <c r="P45" s="1098"/>
      <c r="Q45" s="1058"/>
    </row>
    <row r="46" spans="2:17">
      <c r="B46" s="1057"/>
      <c r="C46" s="1137"/>
      <c r="D46" s="1098"/>
      <c r="E46" s="1098"/>
      <c r="F46" s="1098"/>
      <c r="G46" s="1098"/>
      <c r="H46" s="1098"/>
      <c r="I46" s="1098"/>
      <c r="J46" s="1098"/>
      <c r="K46" s="1098"/>
      <c r="L46" s="1098"/>
      <c r="M46" s="1098"/>
      <c r="N46" s="1098"/>
      <c r="O46" s="1098"/>
      <c r="P46" s="1098"/>
      <c r="Q46" s="1058"/>
    </row>
    <row r="47" spans="2:17">
      <c r="B47" s="1057"/>
      <c r="C47" s="1137"/>
      <c r="D47" s="1098"/>
      <c r="E47" s="1098"/>
      <c r="F47" s="1098"/>
      <c r="G47" s="1098"/>
      <c r="H47" s="1098"/>
      <c r="I47" s="1098"/>
      <c r="J47" s="1098"/>
      <c r="K47" s="1098"/>
      <c r="L47" s="1098"/>
      <c r="M47" s="1098"/>
      <c r="N47" s="1098"/>
      <c r="O47" s="1098"/>
      <c r="P47" s="1098"/>
      <c r="Q47" s="1058"/>
    </row>
    <row r="48" spans="2:17">
      <c r="B48" s="1057"/>
      <c r="C48" s="1137"/>
      <c r="D48" s="1098"/>
      <c r="E48" s="1098"/>
      <c r="F48" s="1098"/>
      <c r="G48" s="1098"/>
      <c r="H48" s="1098"/>
      <c r="I48" s="1098"/>
      <c r="J48" s="1098"/>
      <c r="K48" s="1098"/>
      <c r="L48" s="1098"/>
      <c r="M48" s="1098"/>
      <c r="N48" s="1098"/>
      <c r="O48" s="1098"/>
      <c r="P48" s="1098"/>
      <c r="Q48" s="1058"/>
    </row>
    <row r="49" spans="2:17">
      <c r="B49" s="1057"/>
      <c r="C49" s="1137"/>
      <c r="D49" s="1098"/>
      <c r="E49" s="1098"/>
      <c r="F49" s="1098"/>
      <c r="G49" s="1098"/>
      <c r="H49" s="1098"/>
      <c r="I49" s="1098"/>
      <c r="J49" s="1098"/>
      <c r="K49" s="1098"/>
      <c r="L49" s="1098"/>
      <c r="M49" s="1098"/>
      <c r="N49" s="1098"/>
      <c r="O49" s="1098"/>
      <c r="P49" s="1098"/>
      <c r="Q49" s="1058"/>
    </row>
    <row r="50" spans="2:17">
      <c r="B50" s="1057"/>
      <c r="C50" s="1137"/>
      <c r="D50" s="1098"/>
      <c r="E50" s="1098"/>
      <c r="F50" s="1098"/>
      <c r="G50" s="1098"/>
      <c r="H50" s="1098"/>
      <c r="I50" s="1098"/>
      <c r="J50" s="1098"/>
      <c r="K50" s="1098"/>
      <c r="L50" s="1098"/>
      <c r="M50" s="1098"/>
      <c r="N50" s="1098"/>
      <c r="O50" s="1098"/>
      <c r="P50" s="1098"/>
      <c r="Q50" s="1058"/>
    </row>
    <row r="51" spans="2:17">
      <c r="B51" s="1057"/>
      <c r="C51" s="1137"/>
      <c r="D51" s="1098"/>
      <c r="E51" s="1098"/>
      <c r="F51" s="1098"/>
      <c r="G51" s="1098"/>
      <c r="H51" s="1098"/>
      <c r="I51" s="1098"/>
      <c r="J51" s="1098"/>
      <c r="K51" s="1098"/>
      <c r="L51" s="1098"/>
      <c r="M51" s="1098"/>
      <c r="N51" s="1098"/>
      <c r="O51" s="1098"/>
      <c r="P51" s="1098"/>
      <c r="Q51" s="1058"/>
    </row>
    <row r="52" spans="2:17">
      <c r="B52" s="1057"/>
      <c r="C52" s="1137"/>
      <c r="D52" s="1098"/>
      <c r="E52" s="1098"/>
      <c r="F52" s="1098"/>
      <c r="G52" s="1098"/>
      <c r="H52" s="1098"/>
      <c r="I52" s="1098"/>
      <c r="J52" s="1098"/>
      <c r="K52" s="1098"/>
      <c r="L52" s="1098"/>
      <c r="M52" s="1098"/>
      <c r="N52" s="1098"/>
      <c r="O52" s="1098"/>
      <c r="P52" s="1098"/>
      <c r="Q52" s="1058"/>
    </row>
    <row r="53" spans="2:17">
      <c r="B53" s="1057"/>
      <c r="C53" s="1137"/>
      <c r="D53" s="1098"/>
      <c r="E53" s="1098"/>
      <c r="F53" s="1098"/>
      <c r="G53" s="1098"/>
      <c r="H53" s="1098"/>
      <c r="I53" s="1098"/>
      <c r="J53" s="1098"/>
      <c r="K53" s="1098"/>
      <c r="L53" s="1098"/>
      <c r="M53" s="1098"/>
      <c r="N53" s="1098"/>
      <c r="O53" s="1098"/>
      <c r="P53" s="1098"/>
      <c r="Q53" s="1058"/>
    </row>
    <row r="54" spans="2:17">
      <c r="B54" s="1057"/>
      <c r="C54" s="1137"/>
      <c r="D54" s="1098"/>
      <c r="E54" s="1098"/>
      <c r="F54" s="1098"/>
      <c r="G54" s="1098"/>
      <c r="H54" s="1098"/>
      <c r="I54" s="1098"/>
      <c r="J54" s="1098"/>
      <c r="K54" s="1098"/>
      <c r="L54" s="1098"/>
      <c r="M54" s="1098"/>
      <c r="N54" s="1098"/>
      <c r="O54" s="1098"/>
      <c r="P54" s="1098"/>
      <c r="Q54" s="1058"/>
    </row>
    <row r="55" spans="2:17">
      <c r="B55" s="1057"/>
      <c r="C55" s="1137"/>
      <c r="D55" s="1098"/>
      <c r="E55" s="1098"/>
      <c r="F55" s="1098"/>
      <c r="G55" s="1098"/>
      <c r="H55" s="1098"/>
      <c r="I55" s="1098"/>
      <c r="J55" s="1098"/>
      <c r="K55" s="1098"/>
      <c r="L55" s="1098"/>
      <c r="M55" s="1098"/>
      <c r="N55" s="1098"/>
      <c r="O55" s="1098"/>
      <c r="P55" s="1098"/>
      <c r="Q55" s="1058"/>
    </row>
    <row r="56" spans="2:17">
      <c r="B56" s="1057"/>
      <c r="C56" s="1137"/>
      <c r="D56" s="1098"/>
      <c r="E56" s="1098"/>
      <c r="F56" s="1098"/>
      <c r="G56" s="1098"/>
      <c r="H56" s="1098"/>
      <c r="I56" s="1098"/>
      <c r="J56" s="1098"/>
      <c r="K56" s="1098"/>
      <c r="L56" s="1098"/>
      <c r="M56" s="1098"/>
      <c r="N56" s="1098"/>
      <c r="O56" s="1098"/>
      <c r="P56" s="1098"/>
      <c r="Q56" s="1058"/>
    </row>
    <row r="57" spans="2:17">
      <c r="B57" s="1057"/>
      <c r="C57" s="1137"/>
      <c r="D57" s="1098"/>
      <c r="E57" s="1098"/>
      <c r="F57" s="1098"/>
      <c r="G57" s="1098"/>
      <c r="H57" s="1098"/>
      <c r="I57" s="1098"/>
      <c r="J57" s="1098"/>
      <c r="K57" s="1098"/>
      <c r="L57" s="1098"/>
      <c r="M57" s="1098"/>
      <c r="N57" s="1098"/>
      <c r="O57" s="1098"/>
      <c r="P57" s="1098"/>
      <c r="Q57" s="1058"/>
    </row>
    <row r="58" spans="2:17">
      <c r="B58" s="1057"/>
      <c r="C58" s="1137"/>
      <c r="D58" s="1098"/>
      <c r="E58" s="1098"/>
      <c r="F58" s="1098"/>
      <c r="G58" s="1098"/>
      <c r="H58" s="1098"/>
      <c r="I58" s="1098"/>
      <c r="J58" s="1098"/>
      <c r="K58" s="1098"/>
      <c r="L58" s="1098"/>
      <c r="M58" s="1098"/>
      <c r="N58" s="1098"/>
      <c r="O58" s="1098"/>
      <c r="P58" s="1098"/>
      <c r="Q58" s="1058"/>
    </row>
    <row r="59" spans="2:17">
      <c r="B59" s="1057"/>
      <c r="C59" s="1137"/>
      <c r="D59" s="1098"/>
      <c r="E59" s="1098"/>
      <c r="F59" s="1098"/>
      <c r="G59" s="1098"/>
      <c r="H59" s="1098"/>
      <c r="I59" s="1098"/>
      <c r="J59" s="1098"/>
      <c r="K59" s="1098"/>
      <c r="L59" s="1098"/>
      <c r="M59" s="1098"/>
      <c r="N59" s="1098"/>
      <c r="O59" s="1098"/>
      <c r="P59" s="1098"/>
      <c r="Q59" s="1058"/>
    </row>
    <row r="60" spans="2:17">
      <c r="B60" s="1057"/>
      <c r="C60" s="1137"/>
      <c r="D60" s="1098"/>
      <c r="E60" s="1098"/>
      <c r="F60" s="1098"/>
      <c r="G60" s="1098"/>
      <c r="H60" s="1098"/>
      <c r="I60" s="1098"/>
      <c r="J60" s="1098"/>
      <c r="K60" s="1098"/>
      <c r="L60" s="1098"/>
      <c r="M60" s="1098"/>
      <c r="N60" s="1098"/>
      <c r="O60" s="1098"/>
      <c r="P60" s="1098"/>
      <c r="Q60" s="1058"/>
    </row>
    <row r="61" spans="2:17">
      <c r="B61" s="1057"/>
      <c r="C61" s="1137"/>
      <c r="D61" s="1098"/>
      <c r="E61" s="1098"/>
      <c r="F61" s="1098"/>
      <c r="G61" s="1098"/>
      <c r="H61" s="1098"/>
      <c r="I61" s="1098"/>
      <c r="J61" s="1098"/>
      <c r="K61" s="1098"/>
      <c r="L61" s="1098"/>
      <c r="M61" s="1098"/>
      <c r="N61" s="1098"/>
      <c r="O61" s="1098"/>
      <c r="P61" s="1098"/>
      <c r="Q61" s="1058"/>
    </row>
    <row r="62" spans="2:17">
      <c r="B62" s="1057"/>
      <c r="C62" s="1137"/>
      <c r="D62" s="1098"/>
      <c r="E62" s="1098"/>
      <c r="F62" s="1098"/>
      <c r="G62" s="1098"/>
      <c r="H62" s="1098"/>
      <c r="I62" s="1098"/>
      <c r="J62" s="1098"/>
      <c r="K62" s="1098"/>
      <c r="L62" s="1098"/>
      <c r="M62" s="1098"/>
      <c r="N62" s="1098"/>
      <c r="O62" s="1098"/>
      <c r="P62" s="1098"/>
      <c r="Q62" s="1058"/>
    </row>
    <row r="63" spans="2:17">
      <c r="B63" s="1057"/>
      <c r="C63" s="1137"/>
      <c r="D63" s="1098"/>
      <c r="E63" s="1098"/>
      <c r="F63" s="1098"/>
      <c r="G63" s="1098"/>
      <c r="H63" s="1098"/>
      <c r="I63" s="1098"/>
      <c r="J63" s="1098"/>
      <c r="K63" s="1098"/>
      <c r="L63" s="1098"/>
      <c r="M63" s="1098"/>
      <c r="N63" s="1098"/>
      <c r="O63" s="1098"/>
      <c r="P63" s="1098"/>
      <c r="Q63" s="1058"/>
    </row>
    <row r="64" spans="2:17">
      <c r="B64" s="1057"/>
      <c r="C64" s="1137"/>
      <c r="D64" s="1098"/>
      <c r="E64" s="1098"/>
      <c r="F64" s="1098"/>
      <c r="G64" s="1098"/>
      <c r="H64" s="1098"/>
      <c r="I64" s="1098"/>
      <c r="J64" s="1098"/>
      <c r="K64" s="1098"/>
      <c r="L64" s="1098"/>
      <c r="M64" s="1098"/>
      <c r="N64" s="1098"/>
      <c r="O64" s="1098"/>
      <c r="P64" s="1098"/>
      <c r="Q64" s="1058"/>
    </row>
    <row r="65" spans="2:17">
      <c r="B65" s="1057"/>
      <c r="C65" s="1137"/>
      <c r="D65" s="1098"/>
      <c r="E65" s="1098"/>
      <c r="F65" s="1098"/>
      <c r="G65" s="1098"/>
      <c r="H65" s="1098"/>
      <c r="I65" s="1098"/>
      <c r="J65" s="1098"/>
      <c r="K65" s="1098"/>
      <c r="L65" s="1098"/>
      <c r="M65" s="1098"/>
      <c r="N65" s="1098"/>
      <c r="O65" s="1098"/>
      <c r="P65" s="1098"/>
      <c r="Q65" s="1058"/>
    </row>
    <row r="66" spans="2:17">
      <c r="B66" s="1057"/>
      <c r="C66" s="1137"/>
      <c r="D66" s="1098"/>
      <c r="E66" s="1098"/>
      <c r="F66" s="1098"/>
      <c r="G66" s="1098"/>
      <c r="H66" s="1098"/>
      <c r="I66" s="1098"/>
      <c r="J66" s="1098"/>
      <c r="K66" s="1098"/>
      <c r="L66" s="1098"/>
      <c r="M66" s="1098"/>
      <c r="N66" s="1098"/>
      <c r="O66" s="1098"/>
      <c r="P66" s="1098"/>
      <c r="Q66" s="1058"/>
    </row>
    <row r="67" spans="2:17">
      <c r="B67" s="1057"/>
      <c r="C67" s="1137"/>
      <c r="D67" s="1098"/>
      <c r="E67" s="1098"/>
      <c r="F67" s="1098"/>
      <c r="G67" s="1098"/>
      <c r="H67" s="1098"/>
      <c r="I67" s="1098"/>
      <c r="J67" s="1098"/>
      <c r="K67" s="1098"/>
      <c r="L67" s="1098"/>
      <c r="M67" s="1098"/>
      <c r="N67" s="1098"/>
      <c r="O67" s="1098"/>
      <c r="P67" s="1098"/>
      <c r="Q67" s="1058"/>
    </row>
    <row r="68" spans="2:17">
      <c r="B68" s="1195"/>
      <c r="C68" s="1196"/>
      <c r="D68" s="1196"/>
      <c r="E68" s="1196"/>
      <c r="F68" s="1196"/>
      <c r="G68" s="1196"/>
      <c r="H68" s="1196"/>
      <c r="I68" s="1196"/>
      <c r="J68" s="1196"/>
      <c r="K68" s="1196"/>
      <c r="L68" s="1196"/>
      <c r="M68" s="1196"/>
      <c r="N68" s="1196"/>
      <c r="O68" s="1196"/>
      <c r="P68" s="1196"/>
      <c r="Q68" s="1197"/>
    </row>
    <row r="69" spans="2:17"/>
    <row r="70" spans="2:17">
      <c r="B70" s="952" t="s">
        <v>3811</v>
      </c>
      <c r="C70" s="953"/>
      <c r="D70" s="953"/>
      <c r="E70" s="953"/>
      <c r="F70" s="953"/>
      <c r="G70" s="953"/>
      <c r="H70" s="953"/>
      <c r="I70" s="953"/>
      <c r="J70" s="953"/>
      <c r="K70" s="953"/>
      <c r="L70" s="953"/>
      <c r="M70" s="953"/>
      <c r="N70" s="953"/>
      <c r="O70" s="953"/>
      <c r="P70" s="953"/>
      <c r="Q70" s="954"/>
    </row>
    <row r="71" spans="2:17">
      <c r="B71" s="1285"/>
      <c r="D71" s="925"/>
      <c r="E71" s="925"/>
      <c r="F71" s="925"/>
      <c r="G71" s="925"/>
      <c r="H71" s="955"/>
      <c r="I71" s="955"/>
      <c r="J71" s="955"/>
      <c r="K71" s="955"/>
      <c r="L71" s="955"/>
      <c r="M71" s="955"/>
      <c r="N71" s="955"/>
      <c r="O71" s="955"/>
      <c r="P71" s="955"/>
      <c r="Q71" s="955"/>
    </row>
    <row r="72" spans="2:17">
      <c r="B72" s="957">
        <f>'F1'!$K$19</f>
        <v>0</v>
      </c>
      <c r="C72" s="958"/>
      <c r="D72" s="958"/>
      <c r="E72" s="958"/>
      <c r="F72" s="958"/>
      <c r="G72" s="958"/>
      <c r="H72" s="958"/>
      <c r="I72" s="958"/>
      <c r="J72" s="958"/>
      <c r="K72" s="958"/>
      <c r="L72" s="958"/>
      <c r="M72" s="958"/>
      <c r="N72" s="958"/>
      <c r="O72" s="958"/>
      <c r="P72" s="958"/>
      <c r="Q72" s="959"/>
    </row>
    <row r="73" spans="2:17">
      <c r="B73" s="1059"/>
      <c r="C73" s="1059"/>
      <c r="D73" s="1060"/>
      <c r="E73" s="1060"/>
      <c r="F73" s="1060"/>
      <c r="G73" s="1060"/>
      <c r="H73" s="1059"/>
      <c r="I73" s="1059"/>
      <c r="J73" s="1059"/>
      <c r="K73" s="1059"/>
      <c r="L73" s="1059"/>
      <c r="M73" s="1059"/>
      <c r="N73" s="1059"/>
      <c r="O73" s="1059"/>
      <c r="P73" s="1059"/>
      <c r="Q73" s="1059"/>
    </row>
    <row r="74" spans="2:17">
      <c r="B74" s="1059"/>
      <c r="C74" s="1059"/>
      <c r="D74" s="1060"/>
      <c r="E74" s="1060"/>
      <c r="F74" s="1060"/>
      <c r="G74" s="1060"/>
      <c r="H74" s="1059"/>
      <c r="I74" s="1059"/>
      <c r="J74" s="1059"/>
      <c r="K74" s="1059"/>
      <c r="L74" s="1059"/>
      <c r="M74" s="1059"/>
      <c r="N74" s="1059"/>
      <c r="O74" s="1059"/>
      <c r="P74" s="1059"/>
      <c r="Q74" s="1352" t="s">
        <v>876</v>
      </c>
    </row>
    <row r="75" spans="2:17"/>
  </sheetData>
  <sheetProtection algorithmName="SHA-512" hashValue="8HwTVwyEINKWsuW2yDfQVAbdtBqyhCgru+2pdexWWHkOiwlcvdFt2jLjRLfV3eEE8hTeLe6kWVGwZfngNfBMHg==" saltValue="MzRcZfWE5Guzvbf8Em8F5A==" spinCount="100000" sheet="1" objects="1" scenarios="1" selectLockedCells="1"/>
  <mergeCells count="1">
    <mergeCell ref="C3:P3"/>
  </mergeCells>
  <phoneticPr fontId="0" type="noConversion"/>
  <pageMargins left="0.75" right="0.75" top="1" bottom="1" header="0.5" footer="0.5"/>
  <pageSetup paperSize="9" scale="4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syncVertical="1" syncRef="A1" transitionEvaluation="1" codeName="Sheet25">
    <pageSetUpPr fitToPage="1"/>
  </sheetPr>
  <dimension ref="B2:N73"/>
  <sheetViews>
    <sheetView showGridLines="0" view="pageBreakPreview" zoomScale="60" zoomScaleNormal="100" workbookViewId="0">
      <selection activeCell="C3" sqref="C3:G3"/>
    </sheetView>
  </sheetViews>
  <sheetFormatPr defaultColWidth="9.42578125" defaultRowHeight="9"/>
  <cols>
    <col min="1" max="1" width="3.28515625" style="44" customWidth="1"/>
    <col min="2" max="2" width="2.85546875" style="44" customWidth="1"/>
    <col min="3" max="3" width="46" style="44" customWidth="1"/>
    <col min="4" max="4" width="10.42578125" style="45" customWidth="1"/>
    <col min="5" max="5" width="9.85546875" style="44" customWidth="1"/>
    <col min="6" max="6" width="10.42578125" style="44" customWidth="1"/>
    <col min="7" max="7" width="9.85546875" style="44" customWidth="1"/>
    <col min="8" max="8" width="2.28515625" style="44" customWidth="1"/>
    <col min="9" max="9" width="3.42578125" style="44" customWidth="1"/>
    <col min="10" max="248" width="9.42578125" style="44" customWidth="1"/>
    <col min="249" max="16384" width="9.42578125" style="44"/>
  </cols>
  <sheetData>
    <row r="2" spans="2:8">
      <c r="B2" s="542"/>
      <c r="C2" s="543"/>
      <c r="D2" s="544"/>
      <c r="E2" s="543"/>
      <c r="F2" s="543"/>
      <c r="G2" s="543"/>
      <c r="H2" s="545"/>
    </row>
    <row r="3" spans="2:8" ht="14.25" customHeight="1">
      <c r="B3" s="546"/>
      <c r="C3" s="1950" t="s">
        <v>2440</v>
      </c>
      <c r="D3" s="1951"/>
      <c r="E3" s="1951"/>
      <c r="F3" s="1951"/>
      <c r="G3" s="1952"/>
      <c r="H3" s="559"/>
    </row>
    <row r="4" spans="2:8" ht="14.25" customHeight="1">
      <c r="B4" s="546"/>
      <c r="C4" s="455" t="s">
        <v>2598</v>
      </c>
      <c r="D4" s="456"/>
      <c r="E4" s="456"/>
      <c r="F4" s="456"/>
      <c r="G4" s="457"/>
      <c r="H4" s="559"/>
    </row>
    <row r="5" spans="2:8" ht="6.75" customHeight="1">
      <c r="B5" s="546"/>
      <c r="C5" s="560"/>
      <c r="D5" s="561"/>
      <c r="E5" s="561"/>
      <c r="F5" s="561"/>
      <c r="G5" s="549"/>
      <c r="H5" s="559"/>
    </row>
    <row r="6" spans="2:8" ht="9.75" customHeight="1">
      <c r="B6" s="546"/>
      <c r="G6" s="345" t="s">
        <v>2131</v>
      </c>
      <c r="H6" s="547"/>
    </row>
    <row r="7" spans="2:8" ht="12.95" customHeight="1">
      <c r="B7" s="546"/>
      <c r="C7" s="51" t="s">
        <v>1730</v>
      </c>
      <c r="D7" s="51" t="s">
        <v>633</v>
      </c>
      <c r="E7" s="422" t="str">
        <f>IF('F1'!AP39="","0",YEAR('F1'!AP39)-3)</f>
        <v>0</v>
      </c>
      <c r="F7" s="422">
        <f>E7+1</f>
        <v>1</v>
      </c>
      <c r="G7" s="422">
        <f>F7+1</f>
        <v>2</v>
      </c>
      <c r="H7" s="547"/>
    </row>
    <row r="8" spans="2:8" ht="9.9499999999999993" customHeight="1">
      <c r="B8" s="546"/>
      <c r="C8" s="46" t="s">
        <v>635</v>
      </c>
      <c r="D8" s="47" t="s">
        <v>636</v>
      </c>
      <c r="E8" s="423">
        <f>SUM(E9:E10)</f>
        <v>0</v>
      </c>
      <c r="F8" s="423">
        <f>SUM(F9:F10)</f>
        <v>0</v>
      </c>
      <c r="G8" s="423">
        <f>SUM(G9:G10)</f>
        <v>0</v>
      </c>
      <c r="H8" s="547"/>
    </row>
    <row r="9" spans="2:8" ht="9.9499999999999993" customHeight="1">
      <c r="B9" s="546"/>
      <c r="C9" s="46" t="s">
        <v>637</v>
      </c>
      <c r="D9" s="47" t="s">
        <v>1717</v>
      </c>
      <c r="E9" s="53"/>
      <c r="F9" s="53"/>
      <c r="G9" s="53"/>
      <c r="H9" s="547"/>
    </row>
    <row r="10" spans="2:8" ht="9.9499999999999993" customHeight="1">
      <c r="B10" s="546"/>
      <c r="C10" s="46" t="s">
        <v>638</v>
      </c>
      <c r="D10" s="47" t="s">
        <v>1717</v>
      </c>
      <c r="E10" s="53"/>
      <c r="F10" s="53"/>
      <c r="G10" s="53"/>
      <c r="H10" s="547"/>
    </row>
    <row r="11" spans="2:8" ht="9.9499999999999993" customHeight="1">
      <c r="B11" s="546"/>
      <c r="C11" s="46" t="s">
        <v>639</v>
      </c>
      <c r="D11" s="47">
        <v>72</v>
      </c>
      <c r="E11" s="53"/>
      <c r="F11" s="53"/>
      <c r="G11" s="53"/>
      <c r="H11" s="547"/>
    </row>
    <row r="12" spans="2:8" ht="9.9499999999999993" customHeight="1">
      <c r="B12" s="546"/>
      <c r="C12" s="46" t="s">
        <v>640</v>
      </c>
      <c r="D12" s="47" t="s">
        <v>641</v>
      </c>
      <c r="E12" s="53"/>
      <c r="F12" s="53"/>
      <c r="G12" s="53"/>
      <c r="H12" s="547"/>
    </row>
    <row r="13" spans="2:8" ht="9.9499999999999993" customHeight="1">
      <c r="B13" s="546"/>
      <c r="C13" s="46" t="s">
        <v>642</v>
      </c>
      <c r="D13" s="47">
        <v>75</v>
      </c>
      <c r="E13" s="53"/>
      <c r="F13" s="53"/>
      <c r="G13" s="53"/>
      <c r="H13" s="547"/>
    </row>
    <row r="14" spans="2:8" ht="9.9499999999999993" customHeight="1">
      <c r="B14" s="546"/>
      <c r="C14" s="46" t="s">
        <v>643</v>
      </c>
      <c r="D14" s="47" t="s">
        <v>644</v>
      </c>
      <c r="E14" s="53"/>
      <c r="F14" s="53"/>
      <c r="G14" s="53"/>
      <c r="H14" s="547"/>
    </row>
    <row r="15" spans="2:8" ht="9.9499999999999993" customHeight="1">
      <c r="B15" s="546"/>
      <c r="C15" s="46" t="s">
        <v>645</v>
      </c>
      <c r="D15" s="47" t="s">
        <v>1717</v>
      </c>
      <c r="E15" s="423">
        <f>SUM(E16:E17)</f>
        <v>0</v>
      </c>
      <c r="F15" s="423">
        <f>SUM(F16:F17)</f>
        <v>0</v>
      </c>
      <c r="G15" s="423">
        <f>SUM(G16:G17)</f>
        <v>0</v>
      </c>
      <c r="H15" s="547"/>
    </row>
    <row r="16" spans="2:8" ht="9.9499999999999993" customHeight="1">
      <c r="B16" s="546"/>
      <c r="C16" s="46" t="s">
        <v>646</v>
      </c>
      <c r="D16" s="47">
        <v>785</v>
      </c>
      <c r="E16" s="53"/>
      <c r="F16" s="53"/>
      <c r="G16" s="53"/>
      <c r="H16" s="547"/>
    </row>
    <row r="17" spans="2:8" ht="9.9499999999999993" customHeight="1">
      <c r="B17" s="546"/>
      <c r="C17" s="46" t="s">
        <v>647</v>
      </c>
      <c r="D17" s="47">
        <v>786</v>
      </c>
      <c r="E17" s="53"/>
      <c r="F17" s="53"/>
      <c r="G17" s="53"/>
      <c r="H17" s="547"/>
    </row>
    <row r="18" spans="2:8" ht="11.1" customHeight="1">
      <c r="B18" s="546"/>
      <c r="C18" s="48" t="s">
        <v>648</v>
      </c>
      <c r="D18" s="49"/>
      <c r="E18" s="424">
        <f>E8+E11+E12+E13+E14+E15</f>
        <v>0</v>
      </c>
      <c r="F18" s="424">
        <f>F8+F11+F12+F13+F14+F15</f>
        <v>0</v>
      </c>
      <c r="G18" s="424">
        <f>G8+G11+G12+G13+G14+G15</f>
        <v>0</v>
      </c>
      <c r="H18" s="547"/>
    </row>
    <row r="19" spans="2:8" ht="9.9499999999999993" customHeight="1">
      <c r="B19" s="546"/>
      <c r="C19" s="46" t="s">
        <v>649</v>
      </c>
      <c r="D19" s="47">
        <v>612</v>
      </c>
      <c r="E19" s="53"/>
      <c r="F19" s="53"/>
      <c r="G19" s="53"/>
      <c r="H19" s="547"/>
    </row>
    <row r="20" spans="2:8" ht="9.9499999999999993" customHeight="1">
      <c r="B20" s="546"/>
      <c r="C20" s="46" t="s">
        <v>1011</v>
      </c>
      <c r="D20" s="47">
        <v>616</v>
      </c>
      <c r="E20" s="53"/>
      <c r="F20" s="53"/>
      <c r="G20" s="53"/>
      <c r="H20" s="547"/>
    </row>
    <row r="21" spans="2:8" ht="9.9499999999999993" customHeight="1">
      <c r="B21" s="546"/>
      <c r="C21" s="46" t="s">
        <v>1012</v>
      </c>
      <c r="D21" s="47">
        <v>62</v>
      </c>
      <c r="E21" s="423">
        <f>SUM(E22:E26)</f>
        <v>0</v>
      </c>
      <c r="F21" s="423">
        <f>SUM(F22:F26)</f>
        <v>0</v>
      </c>
      <c r="G21" s="423">
        <f>SUM(G22:G26)</f>
        <v>0</v>
      </c>
      <c r="H21" s="547"/>
    </row>
    <row r="22" spans="2:8" ht="9.9499999999999993" customHeight="1">
      <c r="B22" s="546"/>
      <c r="C22" s="46" t="s">
        <v>1013</v>
      </c>
      <c r="D22" s="47">
        <v>621</v>
      </c>
      <c r="E22" s="53"/>
      <c r="F22" s="53"/>
      <c r="G22" s="53"/>
      <c r="H22" s="547"/>
    </row>
    <row r="23" spans="2:8" ht="9.9499999999999993" customHeight="1">
      <c r="B23" s="546"/>
      <c r="C23" s="46" t="s">
        <v>1014</v>
      </c>
      <c r="D23" s="47">
        <v>62236</v>
      </c>
      <c r="E23" s="53"/>
      <c r="F23" s="53"/>
      <c r="G23" s="53"/>
      <c r="H23" s="547"/>
    </row>
    <row r="24" spans="2:8" ht="9.9499999999999993" customHeight="1">
      <c r="B24" s="546"/>
      <c r="C24" s="46" t="s">
        <v>1015</v>
      </c>
      <c r="D24" s="47" t="s">
        <v>1016</v>
      </c>
      <c r="E24" s="53"/>
      <c r="F24" s="53"/>
      <c r="G24" s="53"/>
      <c r="H24" s="547"/>
    </row>
    <row r="25" spans="2:8" ht="9.9499999999999993" customHeight="1">
      <c r="B25" s="546"/>
      <c r="C25" s="46" t="s">
        <v>1017</v>
      </c>
      <c r="D25" s="47" t="s">
        <v>1018</v>
      </c>
      <c r="E25" s="53"/>
      <c r="F25" s="53"/>
      <c r="G25" s="53"/>
      <c r="H25" s="547"/>
    </row>
    <row r="26" spans="2:8" ht="9.9499999999999993" customHeight="1">
      <c r="B26" s="546"/>
      <c r="C26" s="46" t="s">
        <v>1019</v>
      </c>
      <c r="D26" s="47" t="s">
        <v>1717</v>
      </c>
      <c r="E26" s="53"/>
      <c r="F26" s="53"/>
      <c r="G26" s="53"/>
      <c r="H26" s="547"/>
    </row>
    <row r="27" spans="2:8" ht="9.9499999999999993" customHeight="1">
      <c r="B27" s="546"/>
      <c r="C27" s="46" t="s">
        <v>1020</v>
      </c>
      <c r="D27" s="47">
        <v>64</v>
      </c>
      <c r="E27" s="53"/>
      <c r="F27" s="53"/>
      <c r="G27" s="53"/>
      <c r="H27" s="547"/>
    </row>
    <row r="28" spans="2:8" ht="9.9499999999999993" customHeight="1">
      <c r="B28" s="546"/>
      <c r="C28" s="46" t="s">
        <v>1021</v>
      </c>
      <c r="D28" s="47">
        <v>66</v>
      </c>
      <c r="E28" s="53"/>
      <c r="F28" s="53"/>
      <c r="G28" s="53"/>
      <c r="H28" s="547"/>
    </row>
    <row r="29" spans="2:8" ht="9.9499999999999993" customHeight="1">
      <c r="B29" s="546"/>
      <c r="C29" s="46" t="s">
        <v>1022</v>
      </c>
      <c r="D29" s="47">
        <v>67</v>
      </c>
      <c r="E29" s="53"/>
      <c r="F29" s="53"/>
      <c r="G29" s="53"/>
      <c r="H29" s="547"/>
    </row>
    <row r="30" spans="2:8" ht="9.9499999999999993" customHeight="1">
      <c r="B30" s="546"/>
      <c r="C30" s="46" t="s">
        <v>1023</v>
      </c>
      <c r="D30" s="47">
        <v>63</v>
      </c>
      <c r="E30" s="423">
        <f>SUM(E31:E32)</f>
        <v>0</v>
      </c>
      <c r="F30" s="423">
        <f>SUM(F31:F32)</f>
        <v>0</v>
      </c>
      <c r="G30" s="423">
        <f>SUM(G31:G32)</f>
        <v>0</v>
      </c>
      <c r="H30" s="547"/>
    </row>
    <row r="31" spans="2:8" ht="9.9499999999999993" customHeight="1">
      <c r="B31" s="546"/>
      <c r="C31" s="46" t="s">
        <v>1024</v>
      </c>
      <c r="D31" s="47">
        <v>632</v>
      </c>
      <c r="E31" s="53"/>
      <c r="F31" s="53"/>
      <c r="G31" s="53"/>
      <c r="H31" s="547"/>
    </row>
    <row r="32" spans="2:8" ht="9.9499999999999993" customHeight="1">
      <c r="B32" s="546"/>
      <c r="C32" s="46" t="s">
        <v>1025</v>
      </c>
      <c r="D32" s="47">
        <v>631</v>
      </c>
      <c r="E32" s="53"/>
      <c r="F32" s="53"/>
      <c r="G32" s="53"/>
      <c r="H32" s="547"/>
    </row>
    <row r="33" spans="2:8" ht="9.9499999999999993" customHeight="1">
      <c r="B33" s="546"/>
      <c r="C33" s="46" t="s">
        <v>1026</v>
      </c>
      <c r="D33" s="47">
        <v>65</v>
      </c>
      <c r="E33" s="53"/>
      <c r="F33" s="53"/>
      <c r="G33" s="53"/>
      <c r="H33" s="547"/>
    </row>
    <row r="34" spans="2:8" ht="9.9499999999999993" customHeight="1">
      <c r="B34" s="546"/>
      <c r="C34" s="46" t="s">
        <v>1027</v>
      </c>
      <c r="D34" s="47" t="s">
        <v>1717</v>
      </c>
      <c r="E34" s="423">
        <f>SUM(E36+E35)</f>
        <v>0</v>
      </c>
      <c r="F34" s="423">
        <f>SUM(F36+F35)</f>
        <v>0</v>
      </c>
      <c r="G34" s="423">
        <f>SUM(G36+G35)</f>
        <v>0</v>
      </c>
      <c r="H34" s="547"/>
    </row>
    <row r="35" spans="2:8" ht="9.9499999999999993" customHeight="1">
      <c r="B35" s="546"/>
      <c r="C35" s="46" t="s">
        <v>1028</v>
      </c>
      <c r="D35" s="47">
        <v>685</v>
      </c>
      <c r="E35" s="53"/>
      <c r="F35" s="53"/>
      <c r="G35" s="53"/>
      <c r="H35" s="547"/>
    </row>
    <row r="36" spans="2:8" ht="9.9499999999999993" customHeight="1">
      <c r="B36" s="546"/>
      <c r="C36" s="46" t="s">
        <v>1029</v>
      </c>
      <c r="D36" s="47">
        <v>686</v>
      </c>
      <c r="E36" s="53"/>
      <c r="F36" s="53"/>
      <c r="G36" s="53"/>
      <c r="H36" s="547"/>
    </row>
    <row r="37" spans="2:8" ht="11.1" customHeight="1">
      <c r="B37" s="546"/>
      <c r="C37" s="48" t="s">
        <v>877</v>
      </c>
      <c r="D37" s="49"/>
      <c r="E37" s="424">
        <f>E19+E20+E21+E27+E28+E29+E30+E33+E34</f>
        <v>0</v>
      </c>
      <c r="F37" s="424">
        <f>F19+F20+F21+F27+F28+F29+F30+F33+F34</f>
        <v>0</v>
      </c>
      <c r="G37" s="424">
        <f>G19+G20+G21+G27+G28+G29+G30+G33+G34</f>
        <v>0</v>
      </c>
      <c r="H37" s="547"/>
    </row>
    <row r="38" spans="2:8" ht="11.1" customHeight="1">
      <c r="B38" s="546"/>
      <c r="C38" s="50" t="s">
        <v>4862</v>
      </c>
      <c r="D38" s="49" t="s">
        <v>1717</v>
      </c>
      <c r="E38" s="424">
        <f>E18-E37</f>
        <v>0</v>
      </c>
      <c r="F38" s="424">
        <f>F18-F37</f>
        <v>0</v>
      </c>
      <c r="G38" s="424">
        <f>G18-G37</f>
        <v>0</v>
      </c>
      <c r="H38" s="547"/>
    </row>
    <row r="39" spans="2:8" ht="9.9499999999999993" customHeight="1">
      <c r="B39" s="546"/>
      <c r="C39" s="46" t="s">
        <v>1030</v>
      </c>
      <c r="D39" s="47">
        <v>79</v>
      </c>
      <c r="E39" s="53"/>
      <c r="F39" s="53"/>
      <c r="G39" s="53"/>
      <c r="H39" s="547"/>
    </row>
    <row r="40" spans="2:8" ht="9.9499999999999993" customHeight="1">
      <c r="B40" s="546"/>
      <c r="C40" s="46" t="s">
        <v>698</v>
      </c>
      <c r="D40" s="47">
        <v>69</v>
      </c>
      <c r="E40" s="53"/>
      <c r="F40" s="53"/>
      <c r="G40" s="53"/>
      <c r="H40" s="547"/>
    </row>
    <row r="41" spans="2:8" ht="11.1" customHeight="1">
      <c r="B41" s="546"/>
      <c r="C41" s="50" t="s">
        <v>699</v>
      </c>
      <c r="D41" s="49" t="s">
        <v>1717</v>
      </c>
      <c r="E41" s="424">
        <f>E38+E39-E40</f>
        <v>0</v>
      </c>
      <c r="F41" s="424">
        <f>F38+F39-F40</f>
        <v>0</v>
      </c>
      <c r="G41" s="424">
        <f>G38+G39-G40</f>
        <v>0</v>
      </c>
      <c r="H41" s="547"/>
    </row>
    <row r="42" spans="2:8" ht="9.9499999999999993" customHeight="1">
      <c r="B42" s="546"/>
      <c r="C42" s="46" t="s">
        <v>700</v>
      </c>
      <c r="D42" s="47" t="s">
        <v>701</v>
      </c>
      <c r="E42" s="53"/>
      <c r="F42" s="53"/>
      <c r="G42" s="53"/>
      <c r="H42" s="547"/>
    </row>
    <row r="43" spans="2:8" ht="9.9499999999999993" customHeight="1">
      <c r="B43" s="546"/>
      <c r="C43" s="46" t="s">
        <v>1821</v>
      </c>
      <c r="D43" s="47" t="s">
        <v>1822</v>
      </c>
      <c r="E43" s="423">
        <f>SUM(E45+E44)</f>
        <v>0</v>
      </c>
      <c r="F43" s="423">
        <f>SUM(F45+F44)</f>
        <v>0</v>
      </c>
      <c r="G43" s="423">
        <f>SUM(G45+G44)</f>
        <v>0</v>
      </c>
      <c r="H43" s="547"/>
    </row>
    <row r="44" spans="2:8" ht="9.9499999999999993" customHeight="1">
      <c r="B44" s="546"/>
      <c r="C44" s="46" t="s">
        <v>1823</v>
      </c>
      <c r="D44" s="47">
        <v>681</v>
      </c>
      <c r="E44" s="53"/>
      <c r="F44" s="53"/>
      <c r="G44" s="53"/>
      <c r="H44" s="547"/>
    </row>
    <row r="45" spans="2:8" ht="9.9499999999999993" customHeight="1">
      <c r="B45" s="546"/>
      <c r="C45" s="46" t="s">
        <v>1824</v>
      </c>
      <c r="D45" s="47" t="s">
        <v>1717</v>
      </c>
      <c r="E45" s="53"/>
      <c r="F45" s="53"/>
      <c r="G45" s="53"/>
      <c r="H45" s="547"/>
    </row>
    <row r="46" spans="2:8" ht="9.9499999999999993" customHeight="1">
      <c r="B46" s="546"/>
      <c r="C46" s="46" t="s">
        <v>1825</v>
      </c>
      <c r="D46" s="47">
        <v>85</v>
      </c>
      <c r="E46" s="423">
        <f>E41+E42-E43</f>
        <v>0</v>
      </c>
      <c r="F46" s="423">
        <f>F41+F42-F43</f>
        <v>0</v>
      </c>
      <c r="G46" s="423">
        <f>G41+G42-G43</f>
        <v>0</v>
      </c>
      <c r="H46" s="547"/>
    </row>
    <row r="47" spans="2:8" ht="9.9499999999999993" customHeight="1">
      <c r="B47" s="546"/>
      <c r="C47" s="46" t="s">
        <v>1826</v>
      </c>
      <c r="D47" s="47">
        <v>86</v>
      </c>
      <c r="E47" s="53"/>
      <c r="F47" s="53"/>
      <c r="G47" s="53"/>
      <c r="H47" s="547"/>
    </row>
    <row r="48" spans="2:8" ht="11.1" customHeight="1">
      <c r="B48" s="546"/>
      <c r="C48" s="50" t="s">
        <v>1827</v>
      </c>
      <c r="D48" s="49">
        <v>88</v>
      </c>
      <c r="E48" s="424">
        <f>E46-E47</f>
        <v>0</v>
      </c>
      <c r="F48" s="424">
        <f>F46-F47</f>
        <v>0</v>
      </c>
      <c r="G48" s="424">
        <f>G46-G47</f>
        <v>0</v>
      </c>
      <c r="H48" s="547"/>
    </row>
    <row r="49" spans="2:8" ht="3" customHeight="1">
      <c r="B49" s="546"/>
      <c r="H49" s="547"/>
    </row>
    <row r="50" spans="2:8" ht="11.1" customHeight="1">
      <c r="B50" s="546"/>
      <c r="C50" s="50" t="s">
        <v>866</v>
      </c>
      <c r="D50" s="49">
        <v>31</v>
      </c>
      <c r="E50" s="212"/>
      <c r="F50" s="212"/>
      <c r="G50" s="212"/>
      <c r="H50" s="547"/>
    </row>
    <row r="51" spans="2:8" ht="3" customHeight="1">
      <c r="B51" s="546"/>
      <c r="C51" s="549"/>
      <c r="H51" s="547"/>
    </row>
    <row r="52" spans="2:8" ht="13.5" customHeight="1">
      <c r="B52" s="546"/>
      <c r="C52" s="549" t="s">
        <v>1828</v>
      </c>
      <c r="H52" s="547"/>
    </row>
    <row r="53" spans="2:8" ht="9.9499999999999993" customHeight="1">
      <c r="B53" s="546"/>
      <c r="C53" s="549" t="s">
        <v>1829</v>
      </c>
      <c r="H53" s="547"/>
    </row>
    <row r="54" spans="2:8" ht="9.9499999999999993" customHeight="1">
      <c r="B54" s="546"/>
      <c r="C54" s="549" t="s">
        <v>1830</v>
      </c>
      <c r="H54" s="547"/>
    </row>
    <row r="55" spans="2:8" ht="9.9499999999999993" customHeight="1">
      <c r="B55" s="546"/>
      <c r="C55" s="549" t="s">
        <v>1831</v>
      </c>
      <c r="H55" s="547"/>
    </row>
    <row r="56" spans="2:8" ht="9.9499999999999993" customHeight="1">
      <c r="B56" s="546"/>
      <c r="C56" s="549" t="s">
        <v>2283</v>
      </c>
      <c r="H56" s="547"/>
    </row>
    <row r="57" spans="2:8">
      <c r="B57" s="546"/>
      <c r="H57" s="547"/>
    </row>
    <row r="58" spans="2:8">
      <c r="B58" s="546"/>
      <c r="H58" s="547"/>
    </row>
    <row r="59" spans="2:8">
      <c r="B59" s="546"/>
      <c r="H59" s="547"/>
    </row>
    <row r="60" spans="2:8">
      <c r="B60" s="546"/>
      <c r="H60" s="547"/>
    </row>
    <row r="61" spans="2:8">
      <c r="B61" s="546"/>
      <c r="H61" s="547"/>
    </row>
    <row r="62" spans="2:8">
      <c r="B62" s="546"/>
      <c r="H62" s="547"/>
    </row>
    <row r="63" spans="2:8">
      <c r="B63" s="546"/>
      <c r="H63" s="547"/>
    </row>
    <row r="64" spans="2:8">
      <c r="B64" s="546"/>
      <c r="H64" s="547"/>
    </row>
    <row r="65" spans="2:14">
      <c r="B65" s="546"/>
      <c r="H65" s="547"/>
    </row>
    <row r="66" spans="2:14">
      <c r="B66" s="546"/>
      <c r="H66" s="547"/>
    </row>
    <row r="67" spans="2:14">
      <c r="B67" s="550"/>
      <c r="C67" s="553"/>
      <c r="D67" s="552"/>
      <c r="E67" s="553"/>
      <c r="F67" s="553"/>
      <c r="G67" s="553"/>
      <c r="H67" s="555"/>
    </row>
    <row r="69" spans="2:14" ht="11.25">
      <c r="B69" s="3" t="s">
        <v>3811</v>
      </c>
      <c r="C69" s="2"/>
      <c r="D69" s="2"/>
      <c r="E69" s="2"/>
      <c r="F69" s="2"/>
      <c r="G69" s="2"/>
      <c r="H69" s="1"/>
      <c r="I69" s="480"/>
      <c r="J69" s="480"/>
      <c r="K69" s="480"/>
      <c r="L69" s="308"/>
      <c r="M69" s="308"/>
      <c r="N69" s="308"/>
    </row>
    <row r="70" spans="2:14" ht="5.25" customHeight="1">
      <c r="B70" s="156"/>
      <c r="C70"/>
      <c r="D70" s="206"/>
      <c r="E70" s="477"/>
      <c r="F70" s="477"/>
      <c r="G70" s="477"/>
      <c r="H70" s="477"/>
      <c r="I70" s="477"/>
      <c r="J70" s="126"/>
      <c r="K70" s="127"/>
      <c r="L70" s="308"/>
      <c r="M70" s="308"/>
      <c r="N70" s="308"/>
    </row>
    <row r="71" spans="2:14" ht="11.25">
      <c r="B71" s="4">
        <f>'F1'!$K$19</f>
        <v>0</v>
      </c>
      <c r="C71" s="6"/>
      <c r="D71" s="6"/>
      <c r="E71" s="6"/>
      <c r="F71" s="6"/>
      <c r="G71" s="6"/>
      <c r="H71" s="5"/>
      <c r="I71" s="479"/>
      <c r="J71" s="479"/>
      <c r="K71" s="479"/>
      <c r="L71" s="308"/>
      <c r="M71" s="308"/>
      <c r="N71" s="308"/>
    </row>
    <row r="73" spans="2:14" ht="12.75">
      <c r="H73" s="208" t="s">
        <v>4845</v>
      </c>
    </row>
  </sheetData>
  <mergeCells count="1">
    <mergeCell ref="C3:G3"/>
  </mergeCells>
  <phoneticPr fontId="0" type="noConversion"/>
  <printOptions horizontalCentered="1" gridLinesSet="0"/>
  <pageMargins left="0.47244094488188981" right="0.35433070866141736" top="0.94488188976377963" bottom="0.9055118110236221" header="1" footer="0.98425196850393704"/>
  <pageSetup paperSize="9" scale="98" orientation="portrait" horizontalDpi="4294967292" verticalDpi="4294967292"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syncVertical="1" syncRef="A1" transitionEvaluation="1" codeName="Sheet26">
    <tabColor indexed="10"/>
  </sheetPr>
  <dimension ref="B2:R61"/>
  <sheetViews>
    <sheetView showGridLines="0" view="pageBreakPreview" zoomScale="75" zoomScaleNormal="100" workbookViewId="0">
      <selection activeCell="H5" sqref="H5"/>
    </sheetView>
  </sheetViews>
  <sheetFormatPr defaultColWidth="9.42578125" defaultRowHeight="9"/>
  <cols>
    <col min="1" max="1" width="1.5703125" style="44" customWidth="1"/>
    <col min="2" max="2" width="2.7109375" style="44" customWidth="1"/>
    <col min="3" max="3" width="39.5703125" style="44" customWidth="1"/>
    <col min="4" max="7" width="9.42578125" style="45" customWidth="1"/>
    <col min="8" max="17" width="10.85546875" style="44" customWidth="1"/>
    <col min="18" max="18" width="2.5703125" style="44" customWidth="1"/>
    <col min="19" max="19" width="2.42578125" style="44" customWidth="1"/>
    <col min="20" max="16384" width="9.42578125" style="44"/>
  </cols>
  <sheetData>
    <row r="2" spans="2:18">
      <c r="B2" s="542"/>
      <c r="C2" s="543"/>
      <c r="D2" s="544"/>
      <c r="E2" s="544"/>
      <c r="F2" s="544"/>
      <c r="G2" s="544"/>
      <c r="H2" s="543"/>
      <c r="I2" s="543"/>
      <c r="J2" s="543"/>
      <c r="K2" s="543"/>
      <c r="L2" s="543"/>
      <c r="M2" s="543"/>
      <c r="N2" s="543"/>
      <c r="O2" s="543"/>
      <c r="P2" s="543"/>
      <c r="Q2" s="543"/>
      <c r="R2" s="545"/>
    </row>
    <row r="3" spans="2:18" ht="15.75" customHeight="1">
      <c r="B3" s="546"/>
      <c r="C3" s="418" t="s">
        <v>2452</v>
      </c>
      <c r="D3" s="419"/>
      <c r="E3" s="419"/>
      <c r="F3" s="419"/>
      <c r="G3" s="419"/>
      <c r="H3" s="419"/>
      <c r="I3" s="419"/>
      <c r="J3" s="419"/>
      <c r="K3" s="419"/>
      <c r="L3" s="419"/>
      <c r="M3" s="420"/>
      <c r="N3" s="420"/>
      <c r="O3" s="420"/>
      <c r="P3" s="420"/>
      <c r="Q3" s="421"/>
      <c r="R3" s="547"/>
    </row>
    <row r="4" spans="2:18" ht="33.75" customHeight="1">
      <c r="B4" s="546"/>
      <c r="H4" s="586" t="s">
        <v>2443</v>
      </c>
      <c r="L4" s="549"/>
      <c r="Q4" s="345" t="s">
        <v>2131</v>
      </c>
      <c r="R4" s="547"/>
    </row>
    <row r="5" spans="2:18" ht="10.5" customHeight="1">
      <c r="B5" s="546"/>
      <c r="C5" s="51" t="s">
        <v>634</v>
      </c>
      <c r="D5" s="51" t="s">
        <v>633</v>
      </c>
      <c r="E5" s="422">
        <f>H5-3</f>
        <v>-3</v>
      </c>
      <c r="F5" s="422">
        <f>H5-2</f>
        <v>-2</v>
      </c>
      <c r="G5" s="422">
        <f>H5-1</f>
        <v>-1</v>
      </c>
      <c r="H5" s="422" t="str">
        <f>IF('F1'!AP39="","0",YEAR('F1'!AP39))</f>
        <v>0</v>
      </c>
      <c r="I5" s="422">
        <f>H5+1</f>
        <v>1</v>
      </c>
      <c r="J5" s="422">
        <f t="shared" ref="J5:Q5" si="0">I5+1</f>
        <v>2</v>
      </c>
      <c r="K5" s="422">
        <f t="shared" si="0"/>
        <v>3</v>
      </c>
      <c r="L5" s="422">
        <f t="shared" si="0"/>
        <v>4</v>
      </c>
      <c r="M5" s="422">
        <f t="shared" si="0"/>
        <v>5</v>
      </c>
      <c r="N5" s="422">
        <f t="shared" si="0"/>
        <v>6</v>
      </c>
      <c r="O5" s="422">
        <f t="shared" si="0"/>
        <v>7</v>
      </c>
      <c r="P5" s="422">
        <f t="shared" si="0"/>
        <v>8</v>
      </c>
      <c r="Q5" s="422">
        <f t="shared" si="0"/>
        <v>9</v>
      </c>
      <c r="R5" s="547"/>
    </row>
    <row r="6" spans="2:18" ht="9" customHeight="1">
      <c r="B6" s="546"/>
      <c r="C6" s="46" t="s">
        <v>635</v>
      </c>
      <c r="D6" s="47" t="s">
        <v>636</v>
      </c>
      <c r="E6" s="423"/>
      <c r="F6" s="423"/>
      <c r="G6" s="423"/>
      <c r="H6" s="423">
        <f t="shared" ref="H6:Q6" si="1">SUM(H7:H8)</f>
        <v>0</v>
      </c>
      <c r="I6" s="423">
        <f t="shared" si="1"/>
        <v>0</v>
      </c>
      <c r="J6" s="423">
        <f t="shared" si="1"/>
        <v>0</v>
      </c>
      <c r="K6" s="423">
        <f t="shared" si="1"/>
        <v>0</v>
      </c>
      <c r="L6" s="423">
        <f t="shared" si="1"/>
        <v>0</v>
      </c>
      <c r="M6" s="423">
        <f t="shared" si="1"/>
        <v>0</v>
      </c>
      <c r="N6" s="423">
        <f t="shared" si="1"/>
        <v>0</v>
      </c>
      <c r="O6" s="423">
        <f t="shared" si="1"/>
        <v>0</v>
      </c>
      <c r="P6" s="423">
        <f t="shared" si="1"/>
        <v>0</v>
      </c>
      <c r="Q6" s="423">
        <f t="shared" si="1"/>
        <v>0</v>
      </c>
      <c r="R6" s="547"/>
    </row>
    <row r="7" spans="2:18" ht="12.95" customHeight="1">
      <c r="B7" s="546"/>
      <c r="C7" s="46" t="s">
        <v>637</v>
      </c>
      <c r="D7" s="47" t="s">
        <v>1717</v>
      </c>
      <c r="E7" s="53"/>
      <c r="F7" s="53"/>
      <c r="G7" s="53"/>
      <c r="H7" s="53"/>
      <c r="I7" s="53"/>
      <c r="J7" s="53"/>
      <c r="K7" s="548"/>
      <c r="L7" s="53"/>
      <c r="M7" s="53"/>
      <c r="N7" s="53"/>
      <c r="O7" s="53"/>
      <c r="P7" s="53"/>
      <c r="Q7" s="53"/>
      <c r="R7" s="547"/>
    </row>
    <row r="8" spans="2:18" ht="9.9499999999999993" customHeight="1">
      <c r="B8" s="546"/>
      <c r="C8" s="46" t="s">
        <v>638</v>
      </c>
      <c r="D8" s="47" t="s">
        <v>1717</v>
      </c>
      <c r="E8" s="53"/>
      <c r="F8" s="53"/>
      <c r="G8" s="53"/>
      <c r="H8" s="53"/>
      <c r="I8" s="53"/>
      <c r="J8" s="53"/>
      <c r="K8" s="548"/>
      <c r="L8" s="53"/>
      <c r="M8" s="53"/>
      <c r="N8" s="53"/>
      <c r="O8" s="53"/>
      <c r="P8" s="53"/>
      <c r="Q8" s="53"/>
      <c r="R8" s="547"/>
    </row>
    <row r="9" spans="2:18" ht="9.9499999999999993" customHeight="1">
      <c r="B9" s="546"/>
      <c r="C9" s="46" t="s">
        <v>639</v>
      </c>
      <c r="D9" s="47">
        <v>72</v>
      </c>
      <c r="E9" s="53"/>
      <c r="F9" s="53"/>
      <c r="G9" s="53"/>
      <c r="H9" s="53"/>
      <c r="I9" s="53"/>
      <c r="J9" s="53"/>
      <c r="K9" s="548"/>
      <c r="L9" s="53"/>
      <c r="M9" s="53"/>
      <c r="N9" s="53"/>
      <c r="O9" s="53"/>
      <c r="P9" s="53"/>
      <c r="Q9" s="53"/>
      <c r="R9" s="547"/>
    </row>
    <row r="10" spans="2:18" ht="9.9499999999999993" customHeight="1">
      <c r="B10" s="546"/>
      <c r="C10" s="46" t="s">
        <v>640</v>
      </c>
      <c r="D10" s="47" t="s">
        <v>641</v>
      </c>
      <c r="E10" s="53"/>
      <c r="F10" s="53"/>
      <c r="G10" s="53"/>
      <c r="H10" s="53"/>
      <c r="I10" s="53"/>
      <c r="J10" s="53"/>
      <c r="K10" s="548"/>
      <c r="L10" s="53"/>
      <c r="M10" s="53"/>
      <c r="N10" s="53"/>
      <c r="O10" s="53"/>
      <c r="P10" s="53"/>
      <c r="Q10" s="53"/>
      <c r="R10" s="547"/>
    </row>
    <row r="11" spans="2:18" ht="9.9499999999999993" customHeight="1">
      <c r="B11" s="546"/>
      <c r="C11" s="46" t="s">
        <v>642</v>
      </c>
      <c r="D11" s="47">
        <v>75</v>
      </c>
      <c r="E11" s="53"/>
      <c r="F11" s="53"/>
      <c r="G11" s="53"/>
      <c r="H11" s="53"/>
      <c r="I11" s="53"/>
      <c r="J11" s="53"/>
      <c r="K11" s="548"/>
      <c r="L11" s="53"/>
      <c r="M11" s="53"/>
      <c r="N11" s="53"/>
      <c r="O11" s="53"/>
      <c r="P11" s="53"/>
      <c r="Q11" s="53"/>
      <c r="R11" s="547"/>
    </row>
    <row r="12" spans="2:18" ht="9.9499999999999993" customHeight="1">
      <c r="B12" s="546"/>
      <c r="C12" s="46" t="s">
        <v>643</v>
      </c>
      <c r="D12" s="47" t="s">
        <v>644</v>
      </c>
      <c r="E12" s="53"/>
      <c r="F12" s="53"/>
      <c r="G12" s="53"/>
      <c r="H12" s="53"/>
      <c r="I12" s="53"/>
      <c r="J12" s="53"/>
      <c r="K12" s="548"/>
      <c r="L12" s="53"/>
      <c r="M12" s="53"/>
      <c r="N12" s="53"/>
      <c r="O12" s="53"/>
      <c r="P12" s="53"/>
      <c r="Q12" s="53"/>
      <c r="R12" s="547"/>
    </row>
    <row r="13" spans="2:18" ht="9.9499999999999993" customHeight="1">
      <c r="B13" s="546"/>
      <c r="C13" s="46" t="s">
        <v>645</v>
      </c>
      <c r="D13" s="47" t="s">
        <v>1717</v>
      </c>
      <c r="E13" s="423">
        <f>SUM(E14:E15)</f>
        <v>0</v>
      </c>
      <c r="F13" s="423">
        <f>SUM(F14:F15)</f>
        <v>0</v>
      </c>
      <c r="G13" s="423">
        <f>SUM(G14:G15)</f>
        <v>0</v>
      </c>
      <c r="H13" s="423">
        <f t="shared" ref="H13:Q13" si="2">SUM(H14:H15)</f>
        <v>0</v>
      </c>
      <c r="I13" s="423">
        <f t="shared" si="2"/>
        <v>0</v>
      </c>
      <c r="J13" s="423">
        <f t="shared" si="2"/>
        <v>0</v>
      </c>
      <c r="K13" s="423">
        <f t="shared" si="2"/>
        <v>0</v>
      </c>
      <c r="L13" s="423">
        <f t="shared" si="2"/>
        <v>0</v>
      </c>
      <c r="M13" s="423">
        <f t="shared" si="2"/>
        <v>0</v>
      </c>
      <c r="N13" s="423">
        <f t="shared" si="2"/>
        <v>0</v>
      </c>
      <c r="O13" s="423">
        <f t="shared" si="2"/>
        <v>0</v>
      </c>
      <c r="P13" s="423">
        <f t="shared" si="2"/>
        <v>0</v>
      </c>
      <c r="Q13" s="423">
        <f t="shared" si="2"/>
        <v>0</v>
      </c>
      <c r="R13" s="547"/>
    </row>
    <row r="14" spans="2:18" ht="9.9499999999999993" customHeight="1">
      <c r="B14" s="546"/>
      <c r="C14" s="46" t="s">
        <v>646</v>
      </c>
      <c r="D14" s="47">
        <v>785</v>
      </c>
      <c r="E14" s="53"/>
      <c r="F14" s="53"/>
      <c r="G14" s="53"/>
      <c r="H14" s="53"/>
      <c r="I14" s="53"/>
      <c r="J14" s="53"/>
      <c r="K14" s="548"/>
      <c r="L14" s="53"/>
      <c r="M14" s="53"/>
      <c r="N14" s="53"/>
      <c r="O14" s="53"/>
      <c r="P14" s="53"/>
      <c r="Q14" s="53"/>
      <c r="R14" s="547"/>
    </row>
    <row r="15" spans="2:18" ht="9.9499999999999993" customHeight="1">
      <c r="B15" s="546"/>
      <c r="C15" s="46" t="s">
        <v>647</v>
      </c>
      <c r="D15" s="47">
        <v>786</v>
      </c>
      <c r="E15" s="53"/>
      <c r="F15" s="53"/>
      <c r="G15" s="53"/>
      <c r="H15" s="53"/>
      <c r="I15" s="53"/>
      <c r="J15" s="53"/>
      <c r="K15" s="548"/>
      <c r="L15" s="53"/>
      <c r="M15" s="53"/>
      <c r="N15" s="53"/>
      <c r="O15" s="53"/>
      <c r="P15" s="53"/>
      <c r="Q15" s="53"/>
      <c r="R15" s="547"/>
    </row>
    <row r="16" spans="2:18" ht="9.9499999999999993" customHeight="1">
      <c r="B16" s="546"/>
      <c r="C16" s="48" t="s">
        <v>648</v>
      </c>
      <c r="D16" s="49"/>
      <c r="E16" s="424">
        <f>E6+E9+E10+E11+E12+E13</f>
        <v>0</v>
      </c>
      <c r="F16" s="424">
        <f>F6+F9+F10+F11+F12+F13</f>
        <v>0</v>
      </c>
      <c r="G16" s="424">
        <f>G6+G9+G10+G11+G12+G13</f>
        <v>0</v>
      </c>
      <c r="H16" s="424">
        <f t="shared" ref="H16:Q16" si="3">H6+H9+H10+H11+H12+H13</f>
        <v>0</v>
      </c>
      <c r="I16" s="424">
        <f t="shared" si="3"/>
        <v>0</v>
      </c>
      <c r="J16" s="424">
        <f t="shared" si="3"/>
        <v>0</v>
      </c>
      <c r="K16" s="424">
        <f t="shared" si="3"/>
        <v>0</v>
      </c>
      <c r="L16" s="424">
        <f t="shared" si="3"/>
        <v>0</v>
      </c>
      <c r="M16" s="424">
        <f t="shared" si="3"/>
        <v>0</v>
      </c>
      <c r="N16" s="424">
        <f t="shared" si="3"/>
        <v>0</v>
      </c>
      <c r="O16" s="424">
        <f t="shared" si="3"/>
        <v>0</v>
      </c>
      <c r="P16" s="424">
        <f t="shared" si="3"/>
        <v>0</v>
      </c>
      <c r="Q16" s="424">
        <f t="shared" si="3"/>
        <v>0</v>
      </c>
      <c r="R16" s="547"/>
    </row>
    <row r="17" spans="2:18" ht="9.9499999999999993" customHeight="1">
      <c r="B17" s="546"/>
      <c r="C17" s="46" t="s">
        <v>649</v>
      </c>
      <c r="D17" s="47">
        <v>612</v>
      </c>
      <c r="E17" s="53"/>
      <c r="F17" s="53"/>
      <c r="G17" s="53"/>
      <c r="H17" s="53"/>
      <c r="I17" s="53"/>
      <c r="J17" s="53"/>
      <c r="K17" s="548"/>
      <c r="L17" s="53"/>
      <c r="M17" s="53"/>
      <c r="N17" s="53"/>
      <c r="O17" s="53"/>
      <c r="P17" s="53"/>
      <c r="Q17" s="53"/>
      <c r="R17" s="547"/>
    </row>
    <row r="18" spans="2:18" ht="11.1" customHeight="1">
      <c r="B18" s="546"/>
      <c r="C18" s="46" t="s">
        <v>1011</v>
      </c>
      <c r="D18" s="47">
        <v>616</v>
      </c>
      <c r="E18" s="53"/>
      <c r="F18" s="53"/>
      <c r="G18" s="53"/>
      <c r="H18" s="53"/>
      <c r="I18" s="53"/>
      <c r="J18" s="53"/>
      <c r="K18" s="548"/>
      <c r="L18" s="53"/>
      <c r="M18" s="53"/>
      <c r="N18" s="53"/>
      <c r="O18" s="53"/>
      <c r="P18" s="53"/>
      <c r="Q18" s="53"/>
      <c r="R18" s="547"/>
    </row>
    <row r="19" spans="2:18" ht="9.9499999999999993" customHeight="1">
      <c r="B19" s="546"/>
      <c r="C19" s="46" t="s">
        <v>1012</v>
      </c>
      <c r="D19" s="47">
        <v>62</v>
      </c>
      <c r="E19" s="423">
        <f>SUM(E20:E24)</f>
        <v>0</v>
      </c>
      <c r="F19" s="423">
        <f>SUM(F20:F24)</f>
        <v>0</v>
      </c>
      <c r="G19" s="423">
        <f>SUM(G20:G24)</f>
        <v>0</v>
      </c>
      <c r="H19" s="423">
        <f t="shared" ref="H19:Q19" si="4">SUM(H20:H24)</f>
        <v>0</v>
      </c>
      <c r="I19" s="423">
        <f t="shared" si="4"/>
        <v>0</v>
      </c>
      <c r="J19" s="423">
        <f t="shared" si="4"/>
        <v>0</v>
      </c>
      <c r="K19" s="423">
        <f t="shared" si="4"/>
        <v>0</v>
      </c>
      <c r="L19" s="423">
        <f t="shared" si="4"/>
        <v>0</v>
      </c>
      <c r="M19" s="423">
        <f t="shared" si="4"/>
        <v>0</v>
      </c>
      <c r="N19" s="423">
        <f t="shared" si="4"/>
        <v>0</v>
      </c>
      <c r="O19" s="423">
        <f t="shared" si="4"/>
        <v>0</v>
      </c>
      <c r="P19" s="423">
        <f t="shared" si="4"/>
        <v>0</v>
      </c>
      <c r="Q19" s="423">
        <f t="shared" si="4"/>
        <v>0</v>
      </c>
      <c r="R19" s="547"/>
    </row>
    <row r="20" spans="2:18" ht="9.9499999999999993" customHeight="1">
      <c r="B20" s="546"/>
      <c r="C20" s="46" t="s">
        <v>1013</v>
      </c>
      <c r="D20" s="47">
        <v>621</v>
      </c>
      <c r="E20" s="53"/>
      <c r="F20" s="53"/>
      <c r="G20" s="53"/>
      <c r="H20" s="53"/>
      <c r="I20" s="53"/>
      <c r="J20" s="53"/>
      <c r="K20" s="548"/>
      <c r="L20" s="53"/>
      <c r="M20" s="53"/>
      <c r="N20" s="53"/>
      <c r="O20" s="53"/>
      <c r="P20" s="53"/>
      <c r="Q20" s="53"/>
      <c r="R20" s="547"/>
    </row>
    <row r="21" spans="2:18" ht="9.9499999999999993" customHeight="1">
      <c r="B21" s="546"/>
      <c r="C21" s="46" t="s">
        <v>1014</v>
      </c>
      <c r="D21" s="47">
        <v>62236</v>
      </c>
      <c r="E21" s="53"/>
      <c r="F21" s="53"/>
      <c r="G21" s="53"/>
      <c r="H21" s="53"/>
      <c r="I21" s="53"/>
      <c r="J21" s="53"/>
      <c r="K21" s="548"/>
      <c r="L21" s="53"/>
      <c r="M21" s="53"/>
      <c r="N21" s="53"/>
      <c r="O21" s="53"/>
      <c r="P21" s="53"/>
      <c r="Q21" s="53"/>
      <c r="R21" s="547"/>
    </row>
    <row r="22" spans="2:18" ht="9.9499999999999993" customHeight="1">
      <c r="B22" s="546"/>
      <c r="C22" s="46" t="s">
        <v>1015</v>
      </c>
      <c r="D22" s="47" t="s">
        <v>1016</v>
      </c>
      <c r="E22" s="53"/>
      <c r="F22" s="53"/>
      <c r="G22" s="53"/>
      <c r="H22" s="53"/>
      <c r="I22" s="53"/>
      <c r="J22" s="53"/>
      <c r="K22" s="548"/>
      <c r="L22" s="53"/>
      <c r="M22" s="53"/>
      <c r="N22" s="53"/>
      <c r="O22" s="53"/>
      <c r="P22" s="53"/>
      <c r="Q22" s="53"/>
      <c r="R22" s="547"/>
    </row>
    <row r="23" spans="2:18" ht="9.9499999999999993" customHeight="1">
      <c r="B23" s="546"/>
      <c r="C23" s="46" t="s">
        <v>1017</v>
      </c>
      <c r="D23" s="47" t="s">
        <v>1018</v>
      </c>
      <c r="E23" s="53"/>
      <c r="F23" s="53"/>
      <c r="G23" s="53"/>
      <c r="H23" s="53"/>
      <c r="I23" s="53"/>
      <c r="J23" s="53"/>
      <c r="K23" s="548"/>
      <c r="L23" s="53"/>
      <c r="M23" s="53"/>
      <c r="N23" s="53"/>
      <c r="O23" s="53"/>
      <c r="P23" s="53"/>
      <c r="Q23" s="53"/>
      <c r="R23" s="547"/>
    </row>
    <row r="24" spans="2:18" ht="9.9499999999999993" customHeight="1">
      <c r="B24" s="546"/>
      <c r="C24" s="46" t="s">
        <v>1019</v>
      </c>
      <c r="D24" s="47" t="s">
        <v>1717</v>
      </c>
      <c r="E24" s="53"/>
      <c r="F24" s="53"/>
      <c r="G24" s="53"/>
      <c r="H24" s="53"/>
      <c r="I24" s="53"/>
      <c r="J24" s="53"/>
      <c r="K24" s="548"/>
      <c r="L24" s="53"/>
      <c r="M24" s="53"/>
      <c r="N24" s="53"/>
      <c r="O24" s="53"/>
      <c r="P24" s="53"/>
      <c r="Q24" s="53"/>
      <c r="R24" s="547"/>
    </row>
    <row r="25" spans="2:18" ht="9.9499999999999993" customHeight="1">
      <c r="B25" s="546"/>
      <c r="C25" s="46" t="s">
        <v>1020</v>
      </c>
      <c r="D25" s="47">
        <v>64</v>
      </c>
      <c r="E25" s="53"/>
      <c r="F25" s="53"/>
      <c r="G25" s="53"/>
      <c r="H25" s="53"/>
      <c r="I25" s="53"/>
      <c r="J25" s="53"/>
      <c r="K25" s="548"/>
      <c r="L25" s="53"/>
      <c r="M25" s="53"/>
      <c r="N25" s="53"/>
      <c r="O25" s="53"/>
      <c r="P25" s="53"/>
      <c r="Q25" s="53"/>
      <c r="R25" s="547"/>
    </row>
    <row r="26" spans="2:18" ht="9.9499999999999993" customHeight="1">
      <c r="B26" s="546"/>
      <c r="C26" s="46" t="s">
        <v>1021</v>
      </c>
      <c r="D26" s="47">
        <v>66</v>
      </c>
      <c r="E26" s="53"/>
      <c r="F26" s="53"/>
      <c r="G26" s="53"/>
      <c r="H26" s="53"/>
      <c r="I26" s="53"/>
      <c r="J26" s="53"/>
      <c r="K26" s="548"/>
      <c r="L26" s="53"/>
      <c r="M26" s="53"/>
      <c r="N26" s="53"/>
      <c r="O26" s="53"/>
      <c r="P26" s="53"/>
      <c r="Q26" s="53"/>
      <c r="R26" s="547"/>
    </row>
    <row r="27" spans="2:18" ht="9.9499999999999993" customHeight="1">
      <c r="B27" s="546"/>
      <c r="C27" s="46" t="s">
        <v>1022</v>
      </c>
      <c r="D27" s="47">
        <v>67</v>
      </c>
      <c r="E27" s="53"/>
      <c r="F27" s="53"/>
      <c r="G27" s="53"/>
      <c r="H27" s="53"/>
      <c r="I27" s="53"/>
      <c r="J27" s="53"/>
      <c r="K27" s="548"/>
      <c r="L27" s="53"/>
      <c r="M27" s="53"/>
      <c r="N27" s="53"/>
      <c r="O27" s="53"/>
      <c r="P27" s="53"/>
      <c r="Q27" s="53"/>
      <c r="R27" s="547"/>
    </row>
    <row r="28" spans="2:18" ht="9.9499999999999993" customHeight="1">
      <c r="B28" s="546"/>
      <c r="C28" s="46" t="s">
        <v>1023</v>
      </c>
      <c r="D28" s="47">
        <v>63</v>
      </c>
      <c r="E28" s="423">
        <f>SUM(E29:E30)</f>
        <v>0</v>
      </c>
      <c r="F28" s="423">
        <f>SUM(F29:F30)</f>
        <v>0</v>
      </c>
      <c r="G28" s="423">
        <f>SUM(G29:G30)</f>
        <v>0</v>
      </c>
      <c r="H28" s="423">
        <f t="shared" ref="H28:Q28" si="5">SUM(H29:H30)</f>
        <v>0</v>
      </c>
      <c r="I28" s="423">
        <f t="shared" si="5"/>
        <v>0</v>
      </c>
      <c r="J28" s="423">
        <f t="shared" si="5"/>
        <v>0</v>
      </c>
      <c r="K28" s="423">
        <f t="shared" si="5"/>
        <v>0</v>
      </c>
      <c r="L28" s="423">
        <f t="shared" si="5"/>
        <v>0</v>
      </c>
      <c r="M28" s="423">
        <f t="shared" si="5"/>
        <v>0</v>
      </c>
      <c r="N28" s="423">
        <f t="shared" si="5"/>
        <v>0</v>
      </c>
      <c r="O28" s="423">
        <f t="shared" si="5"/>
        <v>0</v>
      </c>
      <c r="P28" s="423">
        <f t="shared" si="5"/>
        <v>0</v>
      </c>
      <c r="Q28" s="423">
        <f t="shared" si="5"/>
        <v>0</v>
      </c>
      <c r="R28" s="547"/>
    </row>
    <row r="29" spans="2:18" ht="9.9499999999999993" customHeight="1">
      <c r="B29" s="546"/>
      <c r="C29" s="46" t="s">
        <v>1024</v>
      </c>
      <c r="D29" s="47">
        <v>632</v>
      </c>
      <c r="E29" s="53"/>
      <c r="F29" s="53"/>
      <c r="G29" s="53"/>
      <c r="H29" s="53"/>
      <c r="I29" s="53"/>
      <c r="J29" s="53"/>
      <c r="K29" s="548"/>
      <c r="L29" s="53"/>
      <c r="M29" s="53"/>
      <c r="N29" s="53"/>
      <c r="O29" s="53"/>
      <c r="P29" s="53"/>
      <c r="Q29" s="53"/>
      <c r="R29" s="547"/>
    </row>
    <row r="30" spans="2:18" ht="9.9499999999999993" customHeight="1">
      <c r="B30" s="546"/>
      <c r="C30" s="46" t="s">
        <v>1025</v>
      </c>
      <c r="D30" s="47">
        <v>631</v>
      </c>
      <c r="E30" s="53"/>
      <c r="F30" s="53"/>
      <c r="G30" s="53"/>
      <c r="H30" s="53"/>
      <c r="I30" s="53"/>
      <c r="J30" s="53"/>
      <c r="K30" s="548"/>
      <c r="L30" s="53"/>
      <c r="M30" s="53"/>
      <c r="N30" s="53"/>
      <c r="O30" s="53"/>
      <c r="P30" s="53"/>
      <c r="Q30" s="53"/>
      <c r="R30" s="547"/>
    </row>
    <row r="31" spans="2:18" ht="9.9499999999999993" customHeight="1">
      <c r="B31" s="546"/>
      <c r="C31" s="46" t="s">
        <v>1026</v>
      </c>
      <c r="D31" s="47">
        <v>65</v>
      </c>
      <c r="E31" s="53"/>
      <c r="F31" s="53"/>
      <c r="G31" s="53"/>
      <c r="H31" s="53"/>
      <c r="I31" s="53"/>
      <c r="J31" s="53"/>
      <c r="K31" s="548"/>
      <c r="L31" s="53"/>
      <c r="M31" s="53"/>
      <c r="N31" s="53"/>
      <c r="O31" s="53"/>
      <c r="P31" s="53"/>
      <c r="Q31" s="53"/>
      <c r="R31" s="547"/>
    </row>
    <row r="32" spans="2:18" ht="9.9499999999999993" customHeight="1">
      <c r="B32" s="546"/>
      <c r="C32" s="46" t="s">
        <v>1027</v>
      </c>
      <c r="D32" s="47" t="s">
        <v>1717</v>
      </c>
      <c r="E32" s="423">
        <f>SUM(E34+E33)</f>
        <v>0</v>
      </c>
      <c r="F32" s="423">
        <f>SUM(F34+F33)</f>
        <v>0</v>
      </c>
      <c r="G32" s="423">
        <f>SUM(G34+G33)</f>
        <v>0</v>
      </c>
      <c r="H32" s="423">
        <f t="shared" ref="H32:Q32" si="6">SUM(H34+H33)</f>
        <v>0</v>
      </c>
      <c r="I32" s="423">
        <f t="shared" si="6"/>
        <v>0</v>
      </c>
      <c r="J32" s="423">
        <f t="shared" si="6"/>
        <v>0</v>
      </c>
      <c r="K32" s="423">
        <f t="shared" si="6"/>
        <v>0</v>
      </c>
      <c r="L32" s="423">
        <f t="shared" si="6"/>
        <v>0</v>
      </c>
      <c r="M32" s="423">
        <f t="shared" si="6"/>
        <v>0</v>
      </c>
      <c r="N32" s="423">
        <f t="shared" si="6"/>
        <v>0</v>
      </c>
      <c r="O32" s="423">
        <f t="shared" si="6"/>
        <v>0</v>
      </c>
      <c r="P32" s="423">
        <f t="shared" si="6"/>
        <v>0</v>
      </c>
      <c r="Q32" s="423">
        <f t="shared" si="6"/>
        <v>0</v>
      </c>
      <c r="R32" s="547"/>
    </row>
    <row r="33" spans="2:18" ht="9.9499999999999993" customHeight="1">
      <c r="B33" s="546"/>
      <c r="C33" s="46" t="s">
        <v>1028</v>
      </c>
      <c r="D33" s="47">
        <v>685</v>
      </c>
      <c r="E33" s="53"/>
      <c r="F33" s="53"/>
      <c r="G33" s="53"/>
      <c r="H33" s="53"/>
      <c r="I33" s="53"/>
      <c r="J33" s="53"/>
      <c r="K33" s="548"/>
      <c r="L33" s="53"/>
      <c r="M33" s="53"/>
      <c r="N33" s="53"/>
      <c r="O33" s="53"/>
      <c r="P33" s="53"/>
      <c r="Q33" s="53"/>
      <c r="R33" s="547"/>
    </row>
    <row r="34" spans="2:18" ht="9.9499999999999993" customHeight="1">
      <c r="B34" s="546"/>
      <c r="C34" s="46" t="s">
        <v>1029</v>
      </c>
      <c r="D34" s="47">
        <v>686</v>
      </c>
      <c r="E34" s="53"/>
      <c r="F34" s="53"/>
      <c r="G34" s="53"/>
      <c r="H34" s="53"/>
      <c r="I34" s="53"/>
      <c r="J34" s="53"/>
      <c r="K34" s="548"/>
      <c r="L34" s="53"/>
      <c r="M34" s="53"/>
      <c r="N34" s="53"/>
      <c r="O34" s="53"/>
      <c r="P34" s="53"/>
      <c r="Q34" s="53"/>
      <c r="R34" s="547"/>
    </row>
    <row r="35" spans="2:18" ht="9.9499999999999993" customHeight="1">
      <c r="B35" s="546"/>
      <c r="C35" s="48" t="s">
        <v>877</v>
      </c>
      <c r="D35" s="49"/>
      <c r="E35" s="424">
        <f>E17+E18+E19+E25+E26+E27+E28+E31+E32</f>
        <v>0</v>
      </c>
      <c r="F35" s="424">
        <f>F17+F18+F19+F25+F26+F27+F28+F31+F32</f>
        <v>0</v>
      </c>
      <c r="G35" s="424">
        <f>G17+G18+G19+G25+G26+G27+G28+G31+G32</f>
        <v>0</v>
      </c>
      <c r="H35" s="424">
        <f t="shared" ref="H35:Q35" si="7">H17+H18+H19+H25+H26+H27+H28+H31+H32</f>
        <v>0</v>
      </c>
      <c r="I35" s="424">
        <f t="shared" si="7"/>
        <v>0</v>
      </c>
      <c r="J35" s="424">
        <f t="shared" si="7"/>
        <v>0</v>
      </c>
      <c r="K35" s="424">
        <f t="shared" si="7"/>
        <v>0</v>
      </c>
      <c r="L35" s="424">
        <f t="shared" si="7"/>
        <v>0</v>
      </c>
      <c r="M35" s="424">
        <f t="shared" si="7"/>
        <v>0</v>
      </c>
      <c r="N35" s="424">
        <f t="shared" si="7"/>
        <v>0</v>
      </c>
      <c r="O35" s="424">
        <f t="shared" si="7"/>
        <v>0</v>
      </c>
      <c r="P35" s="424">
        <f t="shared" si="7"/>
        <v>0</v>
      </c>
      <c r="Q35" s="424">
        <f t="shared" si="7"/>
        <v>0</v>
      </c>
      <c r="R35" s="547"/>
    </row>
    <row r="36" spans="2:18" ht="9.9499999999999993" customHeight="1">
      <c r="B36" s="546"/>
      <c r="C36" s="50" t="s">
        <v>4862</v>
      </c>
      <c r="D36" s="49" t="s">
        <v>1717</v>
      </c>
      <c r="E36" s="424">
        <f>E16-E35</f>
        <v>0</v>
      </c>
      <c r="F36" s="424">
        <f>F16-F35</f>
        <v>0</v>
      </c>
      <c r="G36" s="424">
        <f>G16-G35</f>
        <v>0</v>
      </c>
      <c r="H36" s="424">
        <f t="shared" ref="H36:Q36" si="8">H16-H35</f>
        <v>0</v>
      </c>
      <c r="I36" s="424">
        <f t="shared" si="8"/>
        <v>0</v>
      </c>
      <c r="J36" s="424">
        <f t="shared" si="8"/>
        <v>0</v>
      </c>
      <c r="K36" s="424">
        <f t="shared" si="8"/>
        <v>0</v>
      </c>
      <c r="L36" s="424">
        <f t="shared" si="8"/>
        <v>0</v>
      </c>
      <c r="M36" s="424">
        <f t="shared" si="8"/>
        <v>0</v>
      </c>
      <c r="N36" s="424">
        <f t="shared" si="8"/>
        <v>0</v>
      </c>
      <c r="O36" s="424">
        <f t="shared" si="8"/>
        <v>0</v>
      </c>
      <c r="P36" s="424">
        <f t="shared" si="8"/>
        <v>0</v>
      </c>
      <c r="Q36" s="424">
        <f t="shared" si="8"/>
        <v>0</v>
      </c>
      <c r="R36" s="547"/>
    </row>
    <row r="37" spans="2:18" ht="11.1" customHeight="1">
      <c r="B37" s="546"/>
      <c r="C37" s="46" t="s">
        <v>1030</v>
      </c>
      <c r="D37" s="47">
        <v>79</v>
      </c>
      <c r="E37" s="53"/>
      <c r="F37" s="53"/>
      <c r="G37" s="53"/>
      <c r="H37" s="53"/>
      <c r="I37" s="53"/>
      <c r="J37" s="53"/>
      <c r="K37" s="548"/>
      <c r="L37" s="53"/>
      <c r="M37" s="53"/>
      <c r="N37" s="53"/>
      <c r="O37" s="53"/>
      <c r="P37" s="53"/>
      <c r="Q37" s="53"/>
      <c r="R37" s="547"/>
    </row>
    <row r="38" spans="2:18" ht="12.75" customHeight="1">
      <c r="B38" s="546"/>
      <c r="C38" s="46" t="s">
        <v>698</v>
      </c>
      <c r="D38" s="47">
        <v>69</v>
      </c>
      <c r="E38" s="53"/>
      <c r="F38" s="53"/>
      <c r="G38" s="53"/>
      <c r="H38" s="53"/>
      <c r="I38" s="53"/>
      <c r="J38" s="53"/>
      <c r="K38" s="548"/>
      <c r="L38" s="53"/>
      <c r="M38" s="53"/>
      <c r="N38" s="53"/>
      <c r="O38" s="53"/>
      <c r="P38" s="53"/>
      <c r="Q38" s="53"/>
      <c r="R38" s="547"/>
    </row>
    <row r="39" spans="2:18" ht="9.9499999999999993" customHeight="1">
      <c r="B39" s="546"/>
      <c r="C39" s="50" t="s">
        <v>699</v>
      </c>
      <c r="D39" s="49" t="s">
        <v>1717</v>
      </c>
      <c r="E39" s="424">
        <f>E36+E37-E38</f>
        <v>0</v>
      </c>
      <c r="F39" s="424">
        <f>F36+F37-F38</f>
        <v>0</v>
      </c>
      <c r="G39" s="424">
        <f>G36+G37-G38</f>
        <v>0</v>
      </c>
      <c r="H39" s="424">
        <f t="shared" ref="H39:Q39" si="9">H36+H37-H38</f>
        <v>0</v>
      </c>
      <c r="I39" s="424">
        <f t="shared" si="9"/>
        <v>0</v>
      </c>
      <c r="J39" s="424">
        <f t="shared" si="9"/>
        <v>0</v>
      </c>
      <c r="K39" s="424">
        <f t="shared" si="9"/>
        <v>0</v>
      </c>
      <c r="L39" s="424">
        <f t="shared" si="9"/>
        <v>0</v>
      </c>
      <c r="M39" s="424">
        <f t="shared" si="9"/>
        <v>0</v>
      </c>
      <c r="N39" s="424">
        <f t="shared" si="9"/>
        <v>0</v>
      </c>
      <c r="O39" s="424">
        <f t="shared" si="9"/>
        <v>0</v>
      </c>
      <c r="P39" s="424">
        <f t="shared" si="9"/>
        <v>0</v>
      </c>
      <c r="Q39" s="424">
        <f t="shared" si="9"/>
        <v>0</v>
      </c>
      <c r="R39" s="547"/>
    </row>
    <row r="40" spans="2:18" ht="9.9499999999999993" customHeight="1">
      <c r="B40" s="546"/>
      <c r="C40" s="46" t="s">
        <v>700</v>
      </c>
      <c r="D40" s="47" t="s">
        <v>701</v>
      </c>
      <c r="E40" s="53"/>
      <c r="F40" s="53"/>
      <c r="G40" s="53"/>
      <c r="H40" s="53"/>
      <c r="I40" s="53"/>
      <c r="J40" s="53"/>
      <c r="K40" s="548"/>
      <c r="L40" s="53"/>
      <c r="M40" s="53"/>
      <c r="N40" s="53"/>
      <c r="O40" s="53"/>
      <c r="P40" s="53"/>
      <c r="Q40" s="53"/>
      <c r="R40" s="547"/>
    </row>
    <row r="41" spans="2:18" ht="11.1" customHeight="1">
      <c r="B41" s="546"/>
      <c r="C41" s="46" t="s">
        <v>1821</v>
      </c>
      <c r="D41" s="47" t="s">
        <v>1822</v>
      </c>
      <c r="E41" s="423">
        <f>SUM(E43+E42)</f>
        <v>0</v>
      </c>
      <c r="F41" s="423">
        <f>SUM(F43+F42)</f>
        <v>0</v>
      </c>
      <c r="G41" s="423">
        <f>SUM(G43+G42)</f>
        <v>0</v>
      </c>
      <c r="H41" s="423">
        <f t="shared" ref="H41:Q41" si="10">SUM(H43+H42)</f>
        <v>0</v>
      </c>
      <c r="I41" s="423">
        <f t="shared" si="10"/>
        <v>0</v>
      </c>
      <c r="J41" s="423">
        <f t="shared" si="10"/>
        <v>0</v>
      </c>
      <c r="K41" s="423">
        <f t="shared" si="10"/>
        <v>0</v>
      </c>
      <c r="L41" s="423">
        <f t="shared" si="10"/>
        <v>0</v>
      </c>
      <c r="M41" s="423">
        <f t="shared" si="10"/>
        <v>0</v>
      </c>
      <c r="N41" s="423">
        <f t="shared" si="10"/>
        <v>0</v>
      </c>
      <c r="O41" s="423">
        <f t="shared" si="10"/>
        <v>0</v>
      </c>
      <c r="P41" s="423">
        <f t="shared" si="10"/>
        <v>0</v>
      </c>
      <c r="Q41" s="423">
        <f t="shared" si="10"/>
        <v>0</v>
      </c>
      <c r="R41" s="547"/>
    </row>
    <row r="42" spans="2:18" ht="9.9499999999999993" customHeight="1">
      <c r="B42" s="546"/>
      <c r="C42" s="46" t="s">
        <v>1823</v>
      </c>
      <c r="D42" s="47">
        <v>681</v>
      </c>
      <c r="E42" s="53"/>
      <c r="F42" s="53"/>
      <c r="G42" s="53"/>
      <c r="H42" s="53"/>
      <c r="I42" s="53"/>
      <c r="J42" s="53"/>
      <c r="K42" s="548"/>
      <c r="L42" s="53"/>
      <c r="M42" s="53"/>
      <c r="N42" s="53"/>
      <c r="O42" s="53"/>
      <c r="P42" s="53"/>
      <c r="Q42" s="53"/>
      <c r="R42" s="547"/>
    </row>
    <row r="43" spans="2:18" ht="9.9499999999999993" customHeight="1">
      <c r="B43" s="546"/>
      <c r="C43" s="46" t="s">
        <v>1824</v>
      </c>
      <c r="D43" s="47" t="s">
        <v>1717</v>
      </c>
      <c r="E43" s="53"/>
      <c r="F43" s="53"/>
      <c r="G43" s="53"/>
      <c r="H43" s="53"/>
      <c r="I43" s="53"/>
      <c r="J43" s="53"/>
      <c r="K43" s="548"/>
      <c r="L43" s="53"/>
      <c r="M43" s="53"/>
      <c r="N43" s="53"/>
      <c r="O43" s="53"/>
      <c r="P43" s="53"/>
      <c r="Q43" s="53"/>
      <c r="R43" s="547"/>
    </row>
    <row r="44" spans="2:18" ht="9.9499999999999993" customHeight="1">
      <c r="B44" s="546"/>
      <c r="C44" s="46" t="s">
        <v>1825</v>
      </c>
      <c r="D44" s="47">
        <v>85</v>
      </c>
      <c r="E44" s="423">
        <f>E39+E40-E41</f>
        <v>0</v>
      </c>
      <c r="F44" s="423">
        <f>F39+F40-F41</f>
        <v>0</v>
      </c>
      <c r="G44" s="423">
        <f>G39+G40-G41</f>
        <v>0</v>
      </c>
      <c r="H44" s="423">
        <f t="shared" ref="H44:Q44" si="11">H39+H40-H41</f>
        <v>0</v>
      </c>
      <c r="I44" s="423">
        <f t="shared" si="11"/>
        <v>0</v>
      </c>
      <c r="J44" s="423">
        <f t="shared" si="11"/>
        <v>0</v>
      </c>
      <c r="K44" s="423">
        <f t="shared" si="11"/>
        <v>0</v>
      </c>
      <c r="L44" s="423">
        <f t="shared" si="11"/>
        <v>0</v>
      </c>
      <c r="M44" s="423">
        <f t="shared" si="11"/>
        <v>0</v>
      </c>
      <c r="N44" s="423">
        <f t="shared" si="11"/>
        <v>0</v>
      </c>
      <c r="O44" s="423">
        <f t="shared" si="11"/>
        <v>0</v>
      </c>
      <c r="P44" s="423">
        <f t="shared" si="11"/>
        <v>0</v>
      </c>
      <c r="Q44" s="423">
        <f t="shared" si="11"/>
        <v>0</v>
      </c>
      <c r="R44" s="547"/>
    </row>
    <row r="45" spans="2:18" ht="9.9499999999999993" customHeight="1">
      <c r="B45" s="546"/>
      <c r="C45" s="46" t="s">
        <v>1826</v>
      </c>
      <c r="D45" s="47">
        <v>86</v>
      </c>
      <c r="E45" s="53"/>
      <c r="F45" s="53"/>
      <c r="G45" s="53"/>
      <c r="H45" s="53"/>
      <c r="I45" s="53"/>
      <c r="J45" s="53"/>
      <c r="K45" s="548"/>
      <c r="L45" s="53"/>
      <c r="M45" s="53"/>
      <c r="N45" s="53"/>
      <c r="O45" s="53"/>
      <c r="P45" s="53"/>
      <c r="Q45" s="53"/>
      <c r="R45" s="547"/>
    </row>
    <row r="46" spans="2:18" ht="9.9499999999999993" customHeight="1">
      <c r="B46" s="546"/>
      <c r="C46" s="50" t="s">
        <v>1827</v>
      </c>
      <c r="D46" s="49">
        <v>88</v>
      </c>
      <c r="E46" s="424">
        <f>E44-E45</f>
        <v>0</v>
      </c>
      <c r="F46" s="424">
        <f>F44-F45</f>
        <v>0</v>
      </c>
      <c r="G46" s="424">
        <f>G44-G45</f>
        <v>0</v>
      </c>
      <c r="H46" s="424">
        <f t="shared" ref="H46:Q46" si="12">H44-H45</f>
        <v>0</v>
      </c>
      <c r="I46" s="424">
        <f t="shared" si="12"/>
        <v>0</v>
      </c>
      <c r="J46" s="424">
        <f t="shared" si="12"/>
        <v>0</v>
      </c>
      <c r="K46" s="424">
        <f t="shared" si="12"/>
        <v>0</v>
      </c>
      <c r="L46" s="424">
        <f t="shared" si="12"/>
        <v>0</v>
      </c>
      <c r="M46" s="424">
        <f t="shared" si="12"/>
        <v>0</v>
      </c>
      <c r="N46" s="424">
        <f t="shared" si="12"/>
        <v>0</v>
      </c>
      <c r="O46" s="424">
        <f t="shared" si="12"/>
        <v>0</v>
      </c>
      <c r="P46" s="424">
        <f t="shared" si="12"/>
        <v>0</v>
      </c>
      <c r="Q46" s="424">
        <f t="shared" si="12"/>
        <v>0</v>
      </c>
      <c r="R46" s="547"/>
    </row>
    <row r="47" spans="2:18" ht="9.9499999999999993" customHeight="1">
      <c r="B47" s="546"/>
      <c r="E47" s="44"/>
      <c r="F47" s="44"/>
      <c r="G47" s="44"/>
      <c r="R47" s="547"/>
    </row>
    <row r="48" spans="2:18" ht="11.1" customHeight="1">
      <c r="B48" s="546"/>
      <c r="C48" s="50" t="s">
        <v>866</v>
      </c>
      <c r="D48" s="49">
        <v>31</v>
      </c>
      <c r="E48" s="212"/>
      <c r="F48" s="212"/>
      <c r="G48" s="212"/>
      <c r="H48" s="212"/>
      <c r="I48" s="212"/>
      <c r="J48" s="212"/>
      <c r="K48" s="212"/>
      <c r="L48" s="212"/>
      <c r="M48" s="212"/>
      <c r="N48" s="212"/>
      <c r="O48" s="212"/>
      <c r="P48" s="212"/>
      <c r="Q48" s="212"/>
      <c r="R48" s="547"/>
    </row>
    <row r="49" spans="2:18" ht="3" customHeight="1">
      <c r="B49" s="546"/>
      <c r="C49" s="549"/>
      <c r="K49" s="45"/>
      <c r="R49" s="547"/>
    </row>
    <row r="50" spans="2:18" ht="11.1" customHeight="1">
      <c r="B50" s="546"/>
      <c r="C50" s="549" t="s">
        <v>1828</v>
      </c>
      <c r="R50" s="547"/>
    </row>
    <row r="51" spans="2:18" ht="10.5" customHeight="1">
      <c r="B51" s="546"/>
      <c r="C51" s="549" t="s">
        <v>1829</v>
      </c>
      <c r="R51" s="547"/>
    </row>
    <row r="52" spans="2:18" ht="9.9499999999999993" customHeight="1">
      <c r="B52" s="546"/>
      <c r="C52" s="549" t="s">
        <v>1830</v>
      </c>
      <c r="R52" s="547"/>
    </row>
    <row r="53" spans="2:18" ht="9.9499999999999993" customHeight="1">
      <c r="B53" s="546"/>
      <c r="C53" s="549" t="s">
        <v>1831</v>
      </c>
      <c r="Q53" s="208"/>
      <c r="R53" s="547"/>
    </row>
    <row r="54" spans="2:18" ht="12" customHeight="1">
      <c r="B54" s="546"/>
      <c r="C54" s="549" t="s">
        <v>2283</v>
      </c>
      <c r="R54" s="547"/>
    </row>
    <row r="55" spans="2:18" ht="12.75" customHeight="1">
      <c r="B55" s="550"/>
      <c r="C55" s="553"/>
      <c r="D55" s="552"/>
      <c r="E55" s="552"/>
      <c r="F55" s="552"/>
      <c r="G55" s="552"/>
      <c r="H55" s="553"/>
      <c r="I55" s="553"/>
      <c r="J55" s="553"/>
      <c r="K55" s="553"/>
      <c r="L55" s="553"/>
      <c r="M55" s="553"/>
      <c r="N55" s="553"/>
      <c r="O55" s="553"/>
      <c r="P55" s="553"/>
      <c r="Q55" s="553"/>
      <c r="R55" s="555"/>
    </row>
    <row r="56" spans="2:18" ht="9.75" customHeight="1"/>
    <row r="57" spans="2:18" ht="11.25">
      <c r="B57" s="3" t="s">
        <v>3811</v>
      </c>
      <c r="C57" s="2"/>
      <c r="D57" s="2"/>
      <c r="E57" s="2"/>
      <c r="F57" s="2"/>
      <c r="G57" s="2"/>
      <c r="H57" s="2"/>
      <c r="I57" s="2"/>
      <c r="J57" s="2"/>
      <c r="K57" s="2"/>
      <c r="L57" s="2"/>
      <c r="M57" s="2"/>
      <c r="N57" s="2"/>
      <c r="O57" s="578"/>
      <c r="P57" s="578"/>
      <c r="Q57" s="578"/>
      <c r="R57" s="577"/>
    </row>
    <row r="58" spans="2:18" ht="6.75" customHeight="1">
      <c r="B58" s="156"/>
      <c r="C58"/>
      <c r="D58" s="206"/>
      <c r="E58" s="206"/>
      <c r="F58" s="206"/>
      <c r="G58" s="206"/>
      <c r="H58" s="477"/>
      <c r="I58" s="477"/>
      <c r="J58" s="477"/>
      <c r="K58" s="477"/>
      <c r="L58" s="477"/>
      <c r="M58" s="126"/>
      <c r="N58" s="127"/>
      <c r="O58" s="308"/>
      <c r="P58" s="308"/>
      <c r="Q58" s="308"/>
    </row>
    <row r="59" spans="2:18" ht="11.25">
      <c r="B59" s="4">
        <f>'F1'!$K$19</f>
        <v>0</v>
      </c>
      <c r="C59" s="6"/>
      <c r="D59" s="6"/>
      <c r="E59" s="6"/>
      <c r="F59" s="6"/>
      <c r="G59" s="6"/>
      <c r="H59" s="6"/>
      <c r="I59" s="6"/>
      <c r="J59" s="6"/>
      <c r="K59" s="6"/>
      <c r="L59" s="6"/>
      <c r="M59" s="6"/>
      <c r="N59" s="6"/>
      <c r="O59" s="558"/>
      <c r="P59" s="558"/>
      <c r="Q59" s="558"/>
      <c r="R59" s="557"/>
    </row>
    <row r="61" spans="2:18" ht="12.75">
      <c r="R61" s="208" t="s">
        <v>4845</v>
      </c>
    </row>
  </sheetData>
  <phoneticPr fontId="0" type="noConversion"/>
  <printOptions horizontalCentered="1" gridLinesSet="0"/>
  <pageMargins left="0.39" right="0.37" top="0.43307086614173229" bottom="0.26" header="0.62" footer="0.36"/>
  <pageSetup paperSize="9" scale="72" orientation="landscape"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B1:K84"/>
  <sheetViews>
    <sheetView showGridLines="0" showRowColHeaders="0" zoomScaleNormal="100" zoomScaleSheetLayoutView="75" workbookViewId="0">
      <selection activeCell="E76" sqref="E76"/>
    </sheetView>
  </sheetViews>
  <sheetFormatPr defaultColWidth="0" defaultRowHeight="11.25" zeroHeight="1"/>
  <cols>
    <col min="1" max="1" width="2" style="925" customWidth="1"/>
    <col min="2" max="2" width="1" style="925" customWidth="1"/>
    <col min="3" max="3" width="10.28515625" style="925" customWidth="1"/>
    <col min="4" max="5" width="7.85546875" style="925" customWidth="1"/>
    <col min="6" max="6" width="20.5703125" style="925" customWidth="1"/>
    <col min="7" max="7" width="23.42578125" style="925" customWidth="1"/>
    <col min="8" max="8" width="32.42578125" style="925" customWidth="1"/>
    <col min="9" max="9" width="5.7109375" style="926" customWidth="1"/>
    <col min="10" max="10" width="3.7109375" style="925" customWidth="1"/>
    <col min="11" max="11" width="2.28515625" style="925" customWidth="1"/>
    <col min="12" max="12" width="2" style="925" customWidth="1"/>
    <col min="13" max="16384" width="0" style="925" hidden="1"/>
  </cols>
  <sheetData>
    <row r="1" spans="2:11">
      <c r="J1" s="927"/>
      <c r="K1" s="927"/>
    </row>
    <row r="2" spans="2:11" ht="12" customHeight="1">
      <c r="B2" s="928"/>
      <c r="C2" s="929"/>
      <c r="D2" s="929"/>
      <c r="E2" s="929"/>
      <c r="F2" s="929"/>
      <c r="G2" s="929"/>
      <c r="H2" s="929"/>
      <c r="I2" s="930"/>
      <c r="K2" s="931"/>
    </row>
    <row r="3" spans="2:11" ht="24" customHeight="1">
      <c r="B3" s="932"/>
      <c r="C3" s="1656" t="s">
        <v>908</v>
      </c>
      <c r="D3" s="1657"/>
      <c r="E3" s="1657"/>
      <c r="F3" s="1657"/>
      <c r="G3" s="1657"/>
      <c r="H3" s="1657"/>
      <c r="I3" s="1657"/>
      <c r="J3" s="1658"/>
      <c r="K3" s="933"/>
    </row>
    <row r="4" spans="2:11" ht="14.25" customHeight="1">
      <c r="B4" s="932"/>
      <c r="I4" s="934" t="s">
        <v>2442</v>
      </c>
      <c r="J4" s="934"/>
      <c r="K4" s="933"/>
    </row>
    <row r="5" spans="2:11" ht="14.25" customHeight="1">
      <c r="B5" s="932"/>
      <c r="C5" s="935"/>
      <c r="D5" s="935"/>
      <c r="E5" s="935"/>
      <c r="F5" s="935"/>
      <c r="G5" s="935"/>
      <c r="J5" s="934"/>
      <c r="K5" s="933"/>
    </row>
    <row r="6" spans="2:11" ht="14.25" customHeight="1">
      <c r="B6" s="932"/>
      <c r="C6" s="936" t="s">
        <v>1693</v>
      </c>
      <c r="D6" s="935"/>
      <c r="E6" s="935"/>
      <c r="F6" s="935"/>
      <c r="G6" s="935"/>
      <c r="I6" s="926">
        <v>1</v>
      </c>
      <c r="J6" s="934"/>
      <c r="K6" s="933"/>
    </row>
    <row r="7" spans="2:11" ht="14.25" customHeight="1">
      <c r="B7" s="932"/>
      <c r="C7" s="935"/>
      <c r="D7" s="935"/>
      <c r="E7" s="935"/>
      <c r="F7" s="935"/>
      <c r="G7" s="935"/>
      <c r="J7" s="934"/>
      <c r="K7" s="933"/>
    </row>
    <row r="8" spans="2:11" ht="14.25" customHeight="1">
      <c r="B8" s="932"/>
      <c r="C8" s="936" t="s">
        <v>1456</v>
      </c>
      <c r="D8" s="935"/>
      <c r="E8" s="935"/>
      <c r="F8" s="935"/>
      <c r="G8" s="935"/>
      <c r="I8" s="926">
        <v>2</v>
      </c>
      <c r="J8" s="934"/>
      <c r="K8" s="933"/>
    </row>
    <row r="9" spans="2:11" ht="14.25" customHeight="1">
      <c r="B9" s="932"/>
      <c r="C9" s="935"/>
      <c r="D9" s="935"/>
      <c r="E9" s="935"/>
      <c r="F9" s="935"/>
      <c r="G9" s="935"/>
      <c r="J9" s="934"/>
      <c r="K9" s="933"/>
    </row>
    <row r="10" spans="2:11" ht="14.25" customHeight="1">
      <c r="B10" s="932"/>
      <c r="C10" s="936" t="s">
        <v>3922</v>
      </c>
      <c r="D10" s="935"/>
      <c r="E10" s="935"/>
      <c r="F10" s="935"/>
      <c r="G10" s="935"/>
      <c r="I10" s="926">
        <v>3</v>
      </c>
      <c r="J10" s="934"/>
      <c r="K10" s="933"/>
    </row>
    <row r="11" spans="2:11" ht="14.25" customHeight="1">
      <c r="B11" s="932"/>
      <c r="C11" s="935"/>
      <c r="D11" s="935"/>
      <c r="E11" s="935"/>
      <c r="F11" s="935"/>
      <c r="G11" s="935"/>
      <c r="J11" s="934"/>
      <c r="K11" s="933"/>
    </row>
    <row r="12" spans="2:11" ht="14.25" customHeight="1">
      <c r="B12" s="932"/>
      <c r="C12" s="936" t="s">
        <v>1690</v>
      </c>
      <c r="D12" s="935"/>
      <c r="E12" s="935"/>
      <c r="F12" s="935"/>
      <c r="G12" s="935"/>
      <c r="I12" s="926">
        <v>3</v>
      </c>
      <c r="J12" s="934"/>
      <c r="K12" s="933"/>
    </row>
    <row r="13" spans="2:11" ht="14.25" customHeight="1">
      <c r="B13" s="932"/>
      <c r="C13" s="935"/>
      <c r="D13" s="935"/>
      <c r="E13" s="935"/>
      <c r="F13" s="935"/>
      <c r="G13" s="935"/>
      <c r="J13" s="934"/>
      <c r="K13" s="933"/>
    </row>
    <row r="14" spans="2:11" ht="14.25" customHeight="1">
      <c r="B14" s="932"/>
      <c r="C14" s="936" t="s">
        <v>1691</v>
      </c>
      <c r="D14" s="935"/>
      <c r="E14" s="935"/>
      <c r="F14" s="935"/>
      <c r="G14" s="935"/>
      <c r="I14" s="926">
        <v>3</v>
      </c>
      <c r="J14" s="934"/>
      <c r="K14" s="933"/>
    </row>
    <row r="15" spans="2:11" ht="14.25" customHeight="1">
      <c r="B15" s="932"/>
      <c r="C15" s="935"/>
      <c r="D15" s="935"/>
      <c r="E15" s="935"/>
      <c r="F15" s="935"/>
      <c r="G15" s="935"/>
      <c r="J15" s="934"/>
      <c r="K15" s="933"/>
    </row>
    <row r="16" spans="2:11" ht="14.25" customHeight="1">
      <c r="B16" s="932"/>
      <c r="C16" s="936" t="s">
        <v>5665</v>
      </c>
      <c r="D16" s="935"/>
      <c r="E16" s="935"/>
      <c r="F16" s="935"/>
      <c r="G16" s="935"/>
      <c r="I16" s="926">
        <v>4</v>
      </c>
      <c r="J16" s="934"/>
      <c r="K16" s="933"/>
    </row>
    <row r="17" spans="2:11" ht="14.25" customHeight="1">
      <c r="B17" s="932"/>
      <c r="C17" s="935"/>
      <c r="D17" s="935"/>
      <c r="E17" s="935"/>
      <c r="F17" s="935"/>
      <c r="G17" s="935"/>
      <c r="J17" s="934"/>
      <c r="K17" s="933"/>
    </row>
    <row r="18" spans="2:11" ht="14.25" customHeight="1">
      <c r="B18" s="932"/>
      <c r="C18" s="936" t="s">
        <v>2409</v>
      </c>
      <c r="D18" s="935"/>
      <c r="E18" s="935"/>
      <c r="F18" s="935"/>
      <c r="G18" s="935"/>
      <c r="I18" s="926">
        <v>4</v>
      </c>
      <c r="J18" s="934"/>
      <c r="K18" s="933"/>
    </row>
    <row r="19" spans="2:11" ht="14.25" customHeight="1">
      <c r="B19" s="932"/>
      <c r="C19" s="936" t="s">
        <v>124</v>
      </c>
      <c r="D19" s="935"/>
      <c r="E19" s="935"/>
      <c r="F19" s="935"/>
      <c r="G19" s="935"/>
      <c r="J19" s="934"/>
      <c r="K19" s="933"/>
    </row>
    <row r="20" spans="2:11" ht="14.25" customHeight="1">
      <c r="B20" s="932"/>
      <c r="C20" s="935"/>
      <c r="D20" s="935"/>
      <c r="E20" s="935"/>
      <c r="F20" s="935"/>
      <c r="G20" s="935"/>
      <c r="J20" s="934"/>
      <c r="K20" s="933"/>
    </row>
    <row r="21" spans="2:11" ht="14.25" customHeight="1">
      <c r="B21" s="932"/>
      <c r="C21" s="937" t="s">
        <v>3921</v>
      </c>
      <c r="D21" s="938"/>
      <c r="E21" s="935"/>
      <c r="F21" s="935"/>
      <c r="G21" s="935"/>
      <c r="I21" s="926">
        <v>5</v>
      </c>
      <c r="J21" s="934"/>
      <c r="K21" s="933"/>
    </row>
    <row r="22" spans="2:11" ht="7.5" customHeight="1">
      <c r="B22" s="932"/>
      <c r="C22" s="935"/>
      <c r="D22" s="935"/>
      <c r="E22" s="935"/>
      <c r="F22" s="935"/>
      <c r="G22" s="935"/>
      <c r="I22" s="925"/>
      <c r="J22" s="934"/>
      <c r="K22" s="933"/>
    </row>
    <row r="23" spans="2:11" ht="14.25" customHeight="1">
      <c r="B23" s="932"/>
      <c r="C23" s="937" t="s">
        <v>1698</v>
      </c>
      <c r="D23" s="935"/>
      <c r="E23" s="935"/>
      <c r="F23" s="935"/>
      <c r="G23" s="935"/>
      <c r="I23" s="939">
        <v>6</v>
      </c>
      <c r="J23" s="934"/>
      <c r="K23" s="933"/>
    </row>
    <row r="24" spans="2:11">
      <c r="B24" s="932"/>
      <c r="C24" s="935"/>
      <c r="D24" s="935"/>
      <c r="E24" s="935"/>
      <c r="F24" s="935"/>
      <c r="G24" s="935"/>
      <c r="I24" s="925"/>
      <c r="K24" s="933"/>
    </row>
    <row r="25" spans="2:11" ht="12">
      <c r="B25" s="932"/>
      <c r="C25" s="937" t="s">
        <v>1699</v>
      </c>
      <c r="D25" s="935"/>
      <c r="E25" s="935"/>
      <c r="F25" s="935"/>
      <c r="G25" s="935"/>
      <c r="I25" s="939">
        <v>7</v>
      </c>
      <c r="K25" s="933"/>
    </row>
    <row r="26" spans="2:11" ht="12">
      <c r="B26" s="932"/>
      <c r="C26" s="935"/>
      <c r="D26" s="935"/>
      <c r="E26" s="935"/>
      <c r="F26" s="935"/>
      <c r="G26" s="935"/>
      <c r="I26" s="939"/>
      <c r="K26" s="933"/>
    </row>
    <row r="27" spans="2:11" ht="12">
      <c r="B27" s="932"/>
      <c r="C27" s="937" t="s">
        <v>1700</v>
      </c>
      <c r="D27" s="935"/>
      <c r="E27" s="935"/>
      <c r="F27" s="935"/>
      <c r="G27" s="935"/>
      <c r="I27" s="939">
        <v>8</v>
      </c>
      <c r="K27" s="933"/>
    </row>
    <row r="28" spans="2:11" ht="12">
      <c r="B28" s="932"/>
      <c r="C28" s="935"/>
      <c r="D28" s="935"/>
      <c r="E28" s="935"/>
      <c r="F28" s="935"/>
      <c r="G28" s="935"/>
      <c r="I28" s="939"/>
      <c r="K28" s="933"/>
    </row>
    <row r="29" spans="2:11" ht="12">
      <c r="B29" s="932"/>
      <c r="C29" s="940" t="s">
        <v>4671</v>
      </c>
      <c r="D29" s="935"/>
      <c r="E29" s="935"/>
      <c r="F29" s="935"/>
      <c r="G29" s="935"/>
      <c r="I29" s="939">
        <v>9</v>
      </c>
      <c r="K29" s="933"/>
    </row>
    <row r="30" spans="2:11" ht="12">
      <c r="B30" s="932"/>
      <c r="C30" s="935"/>
      <c r="D30" s="935"/>
      <c r="E30" s="935"/>
      <c r="F30" s="935"/>
      <c r="G30" s="935"/>
      <c r="I30" s="939"/>
      <c r="K30" s="933"/>
    </row>
    <row r="31" spans="2:11" ht="12">
      <c r="B31" s="932"/>
      <c r="C31" s="940" t="s">
        <v>4672</v>
      </c>
      <c r="D31" s="935"/>
      <c r="E31" s="935"/>
      <c r="F31" s="935"/>
      <c r="G31" s="935"/>
      <c r="I31" s="939">
        <v>10</v>
      </c>
      <c r="K31" s="933"/>
    </row>
    <row r="32" spans="2:11" ht="12">
      <c r="B32" s="932"/>
      <c r="C32" s="935"/>
      <c r="D32" s="935"/>
      <c r="E32" s="935"/>
      <c r="F32" s="935"/>
      <c r="G32" s="935"/>
      <c r="I32" s="939"/>
      <c r="K32" s="933"/>
    </row>
    <row r="33" spans="2:11" ht="12">
      <c r="B33" s="932"/>
      <c r="C33" s="940" t="s">
        <v>3930</v>
      </c>
      <c r="D33" s="935"/>
      <c r="E33" s="935"/>
      <c r="F33" s="935"/>
      <c r="G33" s="935"/>
      <c r="I33" s="939">
        <v>11</v>
      </c>
      <c r="K33" s="933"/>
    </row>
    <row r="34" spans="2:11" ht="12">
      <c r="B34" s="932"/>
      <c r="C34" s="935"/>
      <c r="D34" s="935"/>
      <c r="E34" s="935"/>
      <c r="F34" s="935"/>
      <c r="G34" s="935"/>
      <c r="I34" s="939"/>
      <c r="K34" s="933"/>
    </row>
    <row r="35" spans="2:11" ht="12">
      <c r="B35" s="932"/>
      <c r="C35" s="941" t="s">
        <v>1692</v>
      </c>
      <c r="D35" s="935"/>
      <c r="E35" s="935"/>
      <c r="F35" s="935"/>
      <c r="G35" s="935"/>
      <c r="I35" s="939">
        <v>12</v>
      </c>
      <c r="K35" s="933"/>
    </row>
    <row r="36" spans="2:11" ht="12">
      <c r="B36" s="932"/>
      <c r="C36" s="935"/>
      <c r="D36" s="935"/>
      <c r="E36" s="935"/>
      <c r="F36" s="935"/>
      <c r="G36" s="935"/>
      <c r="I36" s="939"/>
      <c r="K36" s="933"/>
    </row>
    <row r="37" spans="2:11" ht="12">
      <c r="B37" s="932"/>
      <c r="C37" s="942" t="s">
        <v>1694</v>
      </c>
      <c r="D37" s="935"/>
      <c r="E37" s="935"/>
      <c r="F37" s="935"/>
      <c r="G37" s="935"/>
      <c r="I37" s="939">
        <v>13</v>
      </c>
      <c r="K37" s="933"/>
    </row>
    <row r="38" spans="2:11" ht="12">
      <c r="B38" s="932"/>
      <c r="C38" s="935"/>
      <c r="D38" s="935"/>
      <c r="E38" s="935"/>
      <c r="F38" s="935"/>
      <c r="G38" s="935"/>
      <c r="I38" s="939"/>
      <c r="K38" s="933"/>
    </row>
    <row r="39" spans="2:11" ht="12">
      <c r="B39" s="932"/>
      <c r="C39" s="940" t="s">
        <v>1695</v>
      </c>
      <c r="D39" s="935"/>
      <c r="E39" s="935"/>
      <c r="F39" s="935"/>
      <c r="G39" s="935"/>
      <c r="I39" s="939">
        <v>13</v>
      </c>
      <c r="K39" s="933"/>
    </row>
    <row r="40" spans="2:11" ht="12">
      <c r="B40" s="932"/>
      <c r="C40" s="935"/>
      <c r="D40" s="935"/>
      <c r="E40" s="935"/>
      <c r="F40" s="935"/>
      <c r="G40" s="935"/>
      <c r="I40" s="939"/>
      <c r="K40" s="933"/>
    </row>
    <row r="41" spans="2:11" ht="12">
      <c r="B41" s="932"/>
      <c r="C41" s="940" t="s">
        <v>708</v>
      </c>
      <c r="D41" s="935"/>
      <c r="E41" s="935"/>
      <c r="F41" s="935"/>
      <c r="G41" s="935"/>
      <c r="I41" s="939">
        <v>13</v>
      </c>
      <c r="K41" s="933"/>
    </row>
    <row r="42" spans="2:11" ht="12">
      <c r="B42" s="932"/>
      <c r="C42" s="940"/>
      <c r="D42" s="935"/>
      <c r="E42" s="935"/>
      <c r="F42" s="935"/>
      <c r="G42" s="935"/>
      <c r="I42" s="939"/>
      <c r="K42" s="933"/>
    </row>
    <row r="43" spans="2:11" ht="12">
      <c r="B43" s="932"/>
      <c r="C43" s="940" t="s">
        <v>718</v>
      </c>
      <c r="D43" s="935"/>
      <c r="E43" s="935"/>
      <c r="F43" s="935"/>
      <c r="G43" s="935"/>
      <c r="I43" s="939">
        <v>14</v>
      </c>
      <c r="K43" s="933"/>
    </row>
    <row r="44" spans="2:11" ht="12">
      <c r="B44" s="932"/>
      <c r="C44" s="935"/>
      <c r="D44" s="935"/>
      <c r="E44" s="935"/>
      <c r="F44" s="935"/>
      <c r="G44" s="935"/>
      <c r="I44" s="939"/>
      <c r="K44" s="933"/>
    </row>
    <row r="45" spans="2:11" ht="12">
      <c r="B45" s="932"/>
      <c r="C45" s="940" t="s">
        <v>719</v>
      </c>
      <c r="D45" s="935"/>
      <c r="E45" s="935"/>
      <c r="F45" s="935"/>
      <c r="G45" s="935"/>
      <c r="I45" s="939">
        <v>15</v>
      </c>
      <c r="K45" s="933"/>
    </row>
    <row r="46" spans="2:11" ht="12">
      <c r="B46" s="932"/>
      <c r="C46" s="935"/>
      <c r="D46" s="935"/>
      <c r="E46" s="935"/>
      <c r="F46" s="935"/>
      <c r="G46" s="935"/>
      <c r="I46" s="939"/>
      <c r="K46" s="933"/>
    </row>
    <row r="47" spans="2:11" ht="12">
      <c r="B47" s="932"/>
      <c r="C47" s="943" t="s">
        <v>711</v>
      </c>
      <c r="D47" s="935"/>
      <c r="E47" s="935"/>
      <c r="F47" s="935"/>
      <c r="G47" s="935"/>
      <c r="I47" s="939">
        <v>16</v>
      </c>
      <c r="K47" s="933"/>
    </row>
    <row r="48" spans="2:11" ht="12">
      <c r="B48" s="932"/>
      <c r="C48" s="944"/>
      <c r="D48" s="935"/>
      <c r="E48" s="935"/>
      <c r="F48" s="935"/>
      <c r="G48" s="935"/>
      <c r="I48" s="939"/>
      <c r="K48" s="933"/>
    </row>
    <row r="49" spans="2:11" ht="12">
      <c r="B49" s="932"/>
      <c r="C49" s="942" t="s">
        <v>720</v>
      </c>
      <c r="D49" s="935"/>
      <c r="E49" s="935"/>
      <c r="F49" s="935"/>
      <c r="G49" s="935"/>
      <c r="I49" s="939">
        <v>17</v>
      </c>
      <c r="K49" s="933"/>
    </row>
    <row r="50" spans="2:11" ht="12">
      <c r="B50" s="932"/>
      <c r="C50" s="935"/>
      <c r="D50" s="935"/>
      <c r="E50" s="935"/>
      <c r="F50" s="935"/>
      <c r="G50" s="935"/>
      <c r="I50" s="939"/>
      <c r="K50" s="933"/>
    </row>
    <row r="51" spans="2:11" ht="12">
      <c r="B51" s="932"/>
      <c r="C51" s="940" t="s">
        <v>721</v>
      </c>
      <c r="D51" s="935"/>
      <c r="E51" s="935"/>
      <c r="F51" s="935"/>
      <c r="G51" s="935"/>
      <c r="I51" s="939">
        <v>18</v>
      </c>
      <c r="K51" s="933"/>
    </row>
    <row r="52" spans="2:11" ht="12">
      <c r="B52" s="932"/>
      <c r="C52" s="935"/>
      <c r="D52" s="935"/>
      <c r="E52" s="935"/>
      <c r="F52" s="935"/>
      <c r="G52" s="935"/>
      <c r="I52" s="939"/>
      <c r="K52" s="933"/>
    </row>
    <row r="53" spans="2:11" ht="12">
      <c r="B53" s="932"/>
      <c r="C53" s="940" t="s">
        <v>722</v>
      </c>
      <c r="D53" s="935"/>
      <c r="E53" s="935"/>
      <c r="F53" s="935"/>
      <c r="G53" s="935"/>
      <c r="I53" s="939">
        <v>19</v>
      </c>
      <c r="K53" s="933"/>
    </row>
    <row r="54" spans="2:11">
      <c r="B54" s="932"/>
      <c r="C54" s="935"/>
      <c r="D54" s="935"/>
      <c r="E54" s="935"/>
      <c r="F54" s="935"/>
      <c r="G54" s="935"/>
      <c r="I54" s="925"/>
      <c r="K54" s="933"/>
    </row>
    <row r="55" spans="2:11" ht="12">
      <c r="B55" s="932"/>
      <c r="C55" s="945" t="s">
        <v>723</v>
      </c>
      <c r="D55" s="945"/>
      <c r="E55" s="945"/>
      <c r="F55" s="945"/>
      <c r="G55" s="945"/>
      <c r="I55" s="939">
        <v>20</v>
      </c>
      <c r="K55" s="933"/>
    </row>
    <row r="56" spans="2:11" ht="12">
      <c r="B56" s="932"/>
      <c r="C56" s="937"/>
      <c r="D56" s="937"/>
      <c r="E56" s="937"/>
      <c r="F56" s="937"/>
      <c r="G56" s="937"/>
      <c r="I56" s="939"/>
      <c r="K56" s="933"/>
    </row>
    <row r="57" spans="2:11">
      <c r="B57" s="932"/>
      <c r="C57" s="945" t="s">
        <v>724</v>
      </c>
      <c r="D57" s="945"/>
      <c r="E57" s="945"/>
      <c r="F57" s="945"/>
      <c r="G57" s="945"/>
      <c r="I57" s="925"/>
      <c r="K57" s="933"/>
    </row>
    <row r="58" spans="2:11">
      <c r="B58" s="932"/>
      <c r="C58" s="945"/>
      <c r="D58" s="945" t="s">
        <v>1701</v>
      </c>
      <c r="E58" s="945"/>
      <c r="F58" s="945"/>
      <c r="G58" s="945"/>
      <c r="I58" s="926">
        <v>20</v>
      </c>
      <c r="K58" s="933"/>
    </row>
    <row r="59" spans="2:11">
      <c r="B59" s="932"/>
      <c r="C59" s="945"/>
      <c r="D59" s="945"/>
      <c r="E59" s="945"/>
      <c r="F59" s="945"/>
      <c r="G59" s="945"/>
      <c r="K59" s="933"/>
    </row>
    <row r="60" spans="2:11">
      <c r="B60" s="932"/>
      <c r="C60" s="943" t="s">
        <v>725</v>
      </c>
      <c r="D60" s="943"/>
      <c r="E60" s="943"/>
      <c r="F60" s="943"/>
      <c r="G60" s="943"/>
      <c r="I60" s="925"/>
      <c r="K60" s="933"/>
    </row>
    <row r="61" spans="2:11">
      <c r="B61" s="932"/>
      <c r="C61" s="937"/>
      <c r="D61" s="937" t="s">
        <v>1702</v>
      </c>
      <c r="E61" s="937"/>
      <c r="F61" s="937"/>
      <c r="G61" s="937"/>
      <c r="I61" s="926">
        <v>20</v>
      </c>
      <c r="K61" s="933"/>
    </row>
    <row r="62" spans="2:11">
      <c r="B62" s="932"/>
      <c r="K62" s="933"/>
    </row>
    <row r="63" spans="2:11">
      <c r="B63" s="932"/>
      <c r="C63" s="946" t="s">
        <v>1696</v>
      </c>
      <c r="D63" s="937"/>
      <c r="E63" s="947"/>
      <c r="F63" s="947"/>
      <c r="G63" s="947"/>
      <c r="H63" s="947"/>
      <c r="I63" s="926">
        <v>21</v>
      </c>
      <c r="K63" s="933"/>
    </row>
    <row r="64" spans="2:11">
      <c r="B64" s="932"/>
      <c r="C64" s="948"/>
      <c r="D64" s="948"/>
      <c r="K64" s="933"/>
    </row>
    <row r="65" spans="2:11">
      <c r="B65" s="932"/>
      <c r="C65" s="937" t="s">
        <v>1697</v>
      </c>
      <c r="D65" s="948"/>
      <c r="I65" s="926">
        <v>22</v>
      </c>
      <c r="K65" s="933"/>
    </row>
    <row r="66" spans="2:11">
      <c r="B66" s="932"/>
      <c r="C66" s="948"/>
      <c r="D66" s="948"/>
      <c r="K66" s="933"/>
    </row>
    <row r="67" spans="2:11">
      <c r="B67" s="932"/>
      <c r="C67" s="937" t="s">
        <v>3939</v>
      </c>
      <c r="D67" s="948"/>
      <c r="E67" s="948"/>
      <c r="F67" s="948"/>
      <c r="I67" s="926">
        <v>23</v>
      </c>
      <c r="K67" s="933"/>
    </row>
    <row r="68" spans="2:11">
      <c r="B68" s="932"/>
      <c r="C68" s="937"/>
      <c r="D68" s="948"/>
      <c r="K68" s="933"/>
    </row>
    <row r="69" spans="2:11">
      <c r="B69" s="932"/>
      <c r="C69" s="937" t="s">
        <v>3940</v>
      </c>
      <c r="D69" s="948"/>
      <c r="E69" s="948"/>
      <c r="F69" s="948"/>
      <c r="I69" s="926">
        <v>24</v>
      </c>
      <c r="K69" s="933"/>
    </row>
    <row r="70" spans="2:11">
      <c r="B70" s="932"/>
      <c r="C70" s="948"/>
      <c r="D70" s="948"/>
      <c r="E70" s="948"/>
      <c r="F70" s="948"/>
      <c r="K70" s="933"/>
    </row>
    <row r="71" spans="2:11">
      <c r="B71" s="932"/>
      <c r="C71" s="946" t="s">
        <v>3932</v>
      </c>
      <c r="D71" s="948"/>
      <c r="E71" s="948"/>
      <c r="F71" s="948"/>
      <c r="I71" s="926">
        <v>25</v>
      </c>
      <c r="K71" s="933"/>
    </row>
    <row r="72" spans="2:11">
      <c r="B72" s="932"/>
      <c r="C72" s="937"/>
      <c r="D72" s="948"/>
      <c r="E72" s="948"/>
      <c r="F72" s="948"/>
      <c r="K72" s="933"/>
    </row>
    <row r="73" spans="2:11">
      <c r="B73" s="932"/>
      <c r="C73" s="937" t="s">
        <v>3931</v>
      </c>
      <c r="D73" s="948"/>
      <c r="E73" s="948"/>
      <c r="F73" s="948"/>
      <c r="I73" s="926">
        <v>26</v>
      </c>
      <c r="K73" s="933"/>
    </row>
    <row r="74" spans="2:11">
      <c r="B74" s="932"/>
      <c r="C74" s="937"/>
      <c r="D74" s="948"/>
      <c r="E74" s="948"/>
      <c r="F74" s="948"/>
      <c r="K74" s="933"/>
    </row>
    <row r="75" spans="2:11">
      <c r="B75" s="932"/>
      <c r="C75" s="937" t="s">
        <v>3933</v>
      </c>
      <c r="D75" s="948"/>
      <c r="E75" s="948"/>
      <c r="F75" s="948"/>
      <c r="I75" s="926">
        <v>27</v>
      </c>
      <c r="K75" s="933"/>
    </row>
    <row r="76" spans="2:11">
      <c r="B76" s="932"/>
      <c r="C76" s="947"/>
      <c r="K76" s="933"/>
    </row>
    <row r="77" spans="2:11">
      <c r="B77" s="932"/>
      <c r="C77" s="947"/>
      <c r="K77" s="933"/>
    </row>
    <row r="78" spans="2:11">
      <c r="B78" s="949"/>
      <c r="C78" s="927"/>
      <c r="D78" s="927"/>
      <c r="E78" s="927"/>
      <c r="F78" s="927"/>
      <c r="G78" s="927"/>
      <c r="H78" s="927"/>
      <c r="I78" s="950"/>
      <c r="J78" s="927"/>
      <c r="K78" s="951"/>
    </row>
    <row r="79" spans="2:11"/>
    <row r="80" spans="2:11" ht="12.75" customHeight="1">
      <c r="B80" s="1659" t="s">
        <v>3811</v>
      </c>
      <c r="C80" s="1660"/>
      <c r="D80" s="1660"/>
      <c r="E80" s="1660"/>
      <c r="F80" s="1660"/>
      <c r="G80" s="1660"/>
      <c r="H80" s="1660"/>
      <c r="I80" s="1660"/>
      <c r="J80" s="1660"/>
      <c r="K80" s="1661"/>
    </row>
    <row r="81" spans="2:11" ht="4.5" customHeight="1">
      <c r="C81" s="955"/>
      <c r="D81" s="955"/>
      <c r="E81" s="955"/>
      <c r="F81" s="955"/>
      <c r="G81" s="955"/>
      <c r="H81" s="955"/>
      <c r="I81" s="956"/>
    </row>
    <row r="82" spans="2:11" ht="12" customHeight="1">
      <c r="B82" s="1653">
        <f>'F1'!$K$19</f>
        <v>0</v>
      </c>
      <c r="C82" s="1654"/>
      <c r="D82" s="1654"/>
      <c r="E82" s="1654"/>
      <c r="F82" s="1654"/>
      <c r="G82" s="1654"/>
      <c r="H82" s="1654"/>
      <c r="I82" s="1654"/>
      <c r="J82" s="1654"/>
      <c r="K82" s="1655"/>
    </row>
    <row r="83" spans="2:11"/>
    <row r="84" spans="2:11" ht="12.75" hidden="1">
      <c r="K84" s="960"/>
    </row>
  </sheetData>
  <sheetProtection algorithmName="SHA-512" hashValue="4M2aJnKcT1CcMHUgP6nJXgZBV6sTViVD4f/KFQcTXxjxLj2YYNn1BUE78rygjgDO4d8OaH9QHX85c4MoOnkOCA==" saltValue="AcfRTlLD8AQDG8+VuC4f9g==" spinCount="100000" sheet="1" objects="1" scenarios="1" selectLockedCells="1"/>
  <mergeCells count="3">
    <mergeCell ref="B82:K82"/>
    <mergeCell ref="C3:J3"/>
    <mergeCell ref="B80:K80"/>
  </mergeCells>
  <phoneticPr fontId="0" type="noConversion"/>
  <hyperlinks>
    <hyperlink ref="C6" location="'F1'!A1" display="CARACTERIZAÇÃO DO PROMOTOR E PROJECTO" xr:uid="{00000000-0004-0000-0100-000000000000}"/>
    <hyperlink ref="C8" location="'F2'!A1" display="A - CARACTERIZAÇÃO DO PROMOTOR" xr:uid="{00000000-0004-0000-0100-000001000000}"/>
    <hyperlink ref="C10" location="'F3'!A1" display="B - INSTALAÇÕES ATUAIS" xr:uid="{00000000-0004-0000-0100-000002000000}"/>
    <hyperlink ref="C12" location="'F3'!A1" display="C - DADOS HISTÓRICOS (últimos 3 anos)" xr:uid="{00000000-0004-0000-0100-000003000000}"/>
    <hyperlink ref="C14" location="'F3'!A1" display="D - APOIOS FICAIS E FINANCEIROS RECEBIDOS  (últimos 5 anos)" xr:uid="{00000000-0004-0000-0100-000004000000}"/>
    <hyperlink ref="C16" location="'F4'!A1" display="E - BENEFÍCIOS FISCAIS A QUE SE CANDIDATA " xr:uid="{00000000-0004-0000-0100-000005000000}"/>
    <hyperlink ref="C18" location="'F4'!A1" display="F - IDENTIFICAÇÃO dos regimes de APOIO DE INCENTIVOS FINANCEIROS a que concorra para" xr:uid="{00000000-0004-0000-0100-000006000000}"/>
    <hyperlink ref="C19" location="'F4'!A1" display="o mesmo INVESTIMENTO" xr:uid="{00000000-0004-0000-0100-000007000000}"/>
    <hyperlink ref="C21" location="'F5'!A1" display="EVOLUÇÃO DA EMPRESA" xr:uid="{00000000-0004-0000-0100-000008000000}"/>
    <hyperlink ref="C23" location="'F6'!A1" display="DESCRIÇÃO DO PROJECTO" xr:uid="{00000000-0004-0000-0100-000009000000}"/>
    <hyperlink ref="C25" location="'F7'!A1" display="PRESSUPOSTOS E CRITÉRIOS UTILIZADOS NA AUTONOMIZAÇÃO DO PROJECTO" xr:uid="{00000000-0004-0000-0100-00000A000000}"/>
    <hyperlink ref="C27" location="'F8'!A1" display="MÉRITOS DO PROJECTO" xr:uid="{00000000-0004-0000-0100-00000B000000}"/>
    <hyperlink ref="C29" location="'F9'!A1" display="QUADRO 1 - PLANO DE INVESTIMENTO DETALHADO" xr:uid="{00000000-0004-0000-0100-00000C000000}"/>
    <hyperlink ref="C31" location="'F10'!A1" display="QUADRO 2 - PLANO GLOBAL DE INVESTIMENTO" xr:uid="{00000000-0004-0000-0100-00000D000000}"/>
    <hyperlink ref="C33" location="'F11'!A1" display="QUADRO 3 - APLICAÇÕES RELEVANTES" xr:uid="{00000000-0004-0000-0100-00000E000000}"/>
    <hyperlink ref="C35" location="'F12'!A1" display="QUADRO 4 - FINANCIAMENTO DO PROJECTO" xr:uid="{00000000-0004-0000-0100-00000F000000}"/>
    <hyperlink ref="C37" location="'F13'!A1" display="QUADRO 5 - QUADRO DE PESSOAL PRÉ-PROJECTO E ANO CRUZEIRO" xr:uid="{00000000-0004-0000-0100-000010000000}"/>
    <hyperlink ref="C39" location="'F14'!A1" display="QUADRO 6 - INSTALAÇÕES DO PROJECTO" xr:uid="{00000000-0004-0000-0100-000011000000}"/>
    <hyperlink ref="C41" location="'F14'!A1" display="QUADRO 7 - DEMONSTRAÇÃO DE RESULTADOS DO PROJECTO " xr:uid="{00000000-0004-0000-0100-000012000000}"/>
    <hyperlink ref="C45" location="'F15'!A1" display="QUADRO 8 - MAPA DE CASH FLOWS DO PROJECTO" xr:uid="{00000000-0004-0000-0100-000013000000}"/>
    <hyperlink ref="C47" location="'F16'!A1" display="QUADRO 9 - DEMONSTRAÇÃO DE RESULTADOS HISTÓRICA E PREVISIONAL DA EMPRESA" xr:uid="{00000000-0004-0000-0100-000014000000}"/>
    <hyperlink ref="C49" location="'F17'!A1" display="QUADRO 10 - BALANÇOS HISTÓRICOS E PREVISIONAIS DA EMPRESA" xr:uid="{00000000-0004-0000-0100-000015000000}"/>
    <hyperlink ref="C51" location="'F18'!A1" display="QUADRO 11 - VALOR ACRESCENTADO DA EMPRESA" xr:uid="{00000000-0004-0000-0100-000016000000}"/>
    <hyperlink ref="C53" location="'F19'!A1" display="QUADRO 12 - BALANÇA DE PAGAMENTOS DA EMPRESA" xr:uid="{00000000-0004-0000-0100-000017000000}"/>
    <hyperlink ref="C55:G61" location="'F20'!A1" display="QUADRO 13 - LISTAGEM DOS PRÉDIOS UTILIZADOS NO ÂMBITO DO PROJECTO " xr:uid="{00000000-0004-0000-0100-000018000000}"/>
    <hyperlink ref="C65" location="'Anexo II'!A1" display="ANEXO II - Declaração do Promotor" xr:uid="{00000000-0004-0000-0100-000019000000}"/>
    <hyperlink ref="C73" location="'ANEXO III - 2'!A1" display="ANEXO III - 2 - Efeito de Incentivo " xr:uid="{00000000-0004-0000-0100-00001A000000}"/>
    <hyperlink ref="C75" location="'ANEXO III - 3'!A1" display="ANEXO III - 3 - EFEITO DE INCENTIVO" xr:uid="{00000000-0004-0000-0100-00001B000000}"/>
    <hyperlink ref="C71" location="'Anexo III - 1'!A1" display="ANEXO III - 1 - EFEITO DE INCENTIVO" xr:uid="{00000000-0004-0000-0100-00001C000000}"/>
    <hyperlink ref="C69" location="'Anexo III-Inst '!A1" display="ANEXO III - INSTRUÇÕES" xr:uid="{00000000-0004-0000-0100-00001D000000}"/>
    <hyperlink ref="C67" location="'ANEXO III'!A1" display="ANEXO III - EFEITO INCENTIVO" xr:uid="{00000000-0004-0000-0100-00001E000000}"/>
    <hyperlink ref="C63" location="'Anexo I'!A1" display="ANEXO I -  REQUESIÇÃO DE DECLARAÇÃO DE ACEITAÇÃO DE BENEFÍCIOS FISCAIS MUNICIPAIS" xr:uid="{00000000-0004-0000-0100-00001F000000}"/>
    <hyperlink ref="C43" location="'F14'!A1" display="QUADRO 7 - DEMONSTRAÇÃO DE RESULTADOS DO PROJECTO " xr:uid="{00000000-0004-0000-0100-000020000000}"/>
  </hyperlinks>
  <printOptions horizontalCentered="1" verticalCentered="1"/>
  <pageMargins left="0.35433070866141736" right="0.27559055118110237" top="1.1023622047244095" bottom="0.98425196850393704" header="0.82677165354330717" footer="0.51181102362204722"/>
  <pageSetup paperSize="9" scale="6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syncVertical="1" syncRef="A1" transitionEvaluation="1" codeName="Sheet27">
    <pageSetUpPr fitToPage="1"/>
  </sheetPr>
  <dimension ref="B2:I80"/>
  <sheetViews>
    <sheetView showGridLines="0" view="pageBreakPreview" zoomScale="60" zoomScaleNormal="100" workbookViewId="0">
      <selection activeCell="N60" sqref="N60"/>
    </sheetView>
  </sheetViews>
  <sheetFormatPr defaultColWidth="9.42578125" defaultRowHeight="9"/>
  <cols>
    <col min="1" max="1" width="2.7109375" style="33" customWidth="1"/>
    <col min="2" max="2" width="3.28515625" style="33" customWidth="1"/>
    <col min="3" max="3" width="41.28515625" style="33" customWidth="1"/>
    <col min="4" max="4" width="9.5703125" style="32" customWidth="1"/>
    <col min="5" max="7" width="11.140625" style="33" customWidth="1"/>
    <col min="8" max="9" width="4.140625" style="33" customWidth="1"/>
    <col min="10" max="251" width="9.42578125" style="33" customWidth="1"/>
    <col min="252" max="16384" width="9.42578125" style="33"/>
  </cols>
  <sheetData>
    <row r="2" spans="2:8">
      <c r="B2" s="562"/>
      <c r="C2" s="563"/>
      <c r="D2" s="43"/>
      <c r="E2" s="563"/>
      <c r="F2" s="563"/>
      <c r="G2" s="563"/>
      <c r="H2" s="564"/>
    </row>
    <row r="3" spans="2:8" ht="14.25" customHeight="1">
      <c r="B3" s="565"/>
      <c r="C3" s="449" t="s">
        <v>2441</v>
      </c>
      <c r="D3" s="450"/>
      <c r="E3" s="450"/>
      <c r="F3" s="450"/>
      <c r="G3" s="451"/>
      <c r="H3" s="566"/>
    </row>
    <row r="4" spans="2:8" ht="14.25" customHeight="1">
      <c r="B4" s="565"/>
      <c r="C4" s="452" t="s">
        <v>2599</v>
      </c>
      <c r="D4" s="453"/>
      <c r="E4" s="453"/>
      <c r="F4" s="453"/>
      <c r="G4" s="454"/>
      <c r="H4" s="566"/>
    </row>
    <row r="5" spans="2:8" ht="6.75" customHeight="1">
      <c r="B5" s="565"/>
      <c r="C5" s="567"/>
      <c r="D5" s="568"/>
      <c r="E5" s="568"/>
      <c r="F5" s="568"/>
      <c r="G5" s="568"/>
      <c r="H5" s="566"/>
    </row>
    <row r="6" spans="2:8" ht="12" customHeight="1">
      <c r="B6" s="565"/>
      <c r="G6" s="345" t="s">
        <v>2131</v>
      </c>
      <c r="H6" s="566"/>
    </row>
    <row r="7" spans="2:8" ht="12" customHeight="1">
      <c r="B7" s="565"/>
      <c r="C7" s="52" t="s">
        <v>878</v>
      </c>
      <c r="D7" s="52" t="s">
        <v>633</v>
      </c>
      <c r="E7" s="415" t="str">
        <f>IF('F1'!AP39="","0",YEAR('F1'!AP39)-3)</f>
        <v>0</v>
      </c>
      <c r="F7" s="415">
        <f>E7+1</f>
        <v>1</v>
      </c>
      <c r="G7" s="415">
        <f>F7+1</f>
        <v>2</v>
      </c>
      <c r="H7" s="566"/>
    </row>
    <row r="8" spans="2:8" ht="14.1" customHeight="1">
      <c r="B8" s="565"/>
      <c r="C8" s="54" t="s">
        <v>2284</v>
      </c>
      <c r="D8" s="41"/>
      <c r="E8" s="42"/>
      <c r="F8" s="42"/>
      <c r="G8" s="42"/>
      <c r="H8" s="566"/>
    </row>
    <row r="9" spans="2:8" ht="9.9499999999999993" customHeight="1">
      <c r="B9" s="565"/>
      <c r="C9" s="34" t="s">
        <v>2285</v>
      </c>
      <c r="D9" s="36"/>
      <c r="E9" s="416">
        <f>SUM(E10:E13)</f>
        <v>0</v>
      </c>
      <c r="F9" s="416">
        <f>SUM(F10:F13)</f>
        <v>0</v>
      </c>
      <c r="G9" s="416">
        <f>SUM(G10:G13)</f>
        <v>0</v>
      </c>
      <c r="H9" s="566"/>
    </row>
    <row r="10" spans="2:8" ht="9.9499999999999993" customHeight="1">
      <c r="B10" s="565"/>
      <c r="C10" s="34" t="s">
        <v>2286</v>
      </c>
      <c r="D10" s="36">
        <v>43</v>
      </c>
      <c r="E10" s="39"/>
      <c r="F10" s="39"/>
      <c r="G10" s="39"/>
      <c r="H10" s="566"/>
    </row>
    <row r="11" spans="2:8" ht="9.9499999999999993" customHeight="1">
      <c r="B11" s="565"/>
      <c r="C11" s="34" t="s">
        <v>2287</v>
      </c>
      <c r="D11" s="36">
        <v>42</v>
      </c>
      <c r="E11" s="39"/>
      <c r="F11" s="39"/>
      <c r="G11" s="39"/>
      <c r="H11" s="566"/>
    </row>
    <row r="12" spans="2:8" ht="9.9499999999999993" customHeight="1">
      <c r="B12" s="565"/>
      <c r="C12" s="34" t="s">
        <v>2288</v>
      </c>
      <c r="D12" s="36">
        <v>41</v>
      </c>
      <c r="E12" s="39"/>
      <c r="F12" s="39"/>
      <c r="G12" s="39"/>
      <c r="H12" s="566"/>
    </row>
    <row r="13" spans="2:8" ht="9.9499999999999993" customHeight="1">
      <c r="B13" s="565"/>
      <c r="C13" s="34" t="s">
        <v>2289</v>
      </c>
      <c r="D13" s="36">
        <v>44</v>
      </c>
      <c r="E13" s="39"/>
      <c r="F13" s="39"/>
      <c r="G13" s="39"/>
      <c r="H13" s="566"/>
    </row>
    <row r="14" spans="2:8" ht="9.9499999999999993" customHeight="1">
      <c r="B14" s="565"/>
      <c r="C14" s="34" t="s">
        <v>2290</v>
      </c>
      <c r="D14" s="36">
        <v>48</v>
      </c>
      <c r="E14" s="39"/>
      <c r="F14" s="39"/>
      <c r="G14" s="39"/>
      <c r="H14" s="566"/>
    </row>
    <row r="15" spans="2:8" ht="9.9499999999999993" customHeight="1">
      <c r="B15" s="565"/>
      <c r="C15" s="34" t="s">
        <v>2291</v>
      </c>
      <c r="D15" s="36"/>
      <c r="E15" s="416">
        <f>SUM(E16:E19)</f>
        <v>0</v>
      </c>
      <c r="F15" s="416">
        <f>SUM(F16:F19)</f>
        <v>0</v>
      </c>
      <c r="G15" s="416">
        <f>SUM(G16:G19)</f>
        <v>0</v>
      </c>
      <c r="H15" s="566"/>
    </row>
    <row r="16" spans="2:8" ht="9.9499999999999993" customHeight="1">
      <c r="B16" s="565"/>
      <c r="C16" s="34" t="s">
        <v>2292</v>
      </c>
      <c r="D16" s="36">
        <v>36</v>
      </c>
      <c r="E16" s="39"/>
      <c r="F16" s="39"/>
      <c r="G16" s="39"/>
      <c r="H16" s="566"/>
    </row>
    <row r="17" spans="2:8" ht="9.9499999999999993" customHeight="1">
      <c r="B17" s="565"/>
      <c r="C17" s="34" t="s">
        <v>2293</v>
      </c>
      <c r="D17" s="36" t="s">
        <v>2294</v>
      </c>
      <c r="E17" s="39"/>
      <c r="F17" s="39"/>
      <c r="G17" s="39"/>
      <c r="H17" s="566"/>
    </row>
    <row r="18" spans="2:8" ht="9.9499999999999993" customHeight="1">
      <c r="B18" s="565"/>
      <c r="C18" s="34" t="s">
        <v>2295</v>
      </c>
      <c r="D18" s="36">
        <v>32</v>
      </c>
      <c r="E18" s="39"/>
      <c r="F18" s="39"/>
      <c r="G18" s="39"/>
      <c r="H18" s="566"/>
    </row>
    <row r="19" spans="2:8" ht="9.9499999999999993" customHeight="1">
      <c r="B19" s="565"/>
      <c r="C19" s="34" t="s">
        <v>2296</v>
      </c>
      <c r="D19" s="36">
        <v>34</v>
      </c>
      <c r="E19" s="39"/>
      <c r="F19" s="39"/>
      <c r="G19" s="39"/>
      <c r="H19" s="566"/>
    </row>
    <row r="20" spans="2:8" ht="9.9499999999999993" customHeight="1">
      <c r="B20" s="565"/>
      <c r="C20" s="34" t="s">
        <v>2297</v>
      </c>
      <c r="D20" s="36">
        <v>39</v>
      </c>
      <c r="E20" s="39"/>
      <c r="F20" s="39"/>
      <c r="G20" s="39"/>
      <c r="H20" s="566"/>
    </row>
    <row r="21" spans="2:8" ht="9.9499999999999993" customHeight="1">
      <c r="B21" s="565"/>
      <c r="C21" s="34" t="s">
        <v>2298</v>
      </c>
      <c r="D21" s="36" t="s">
        <v>641</v>
      </c>
      <c r="E21" s="39"/>
      <c r="F21" s="39"/>
      <c r="G21" s="39"/>
      <c r="H21" s="566"/>
    </row>
    <row r="22" spans="2:8" ht="9.9499999999999993" customHeight="1">
      <c r="B22" s="565"/>
      <c r="C22" s="34" t="s">
        <v>2299</v>
      </c>
      <c r="D22" s="36"/>
      <c r="E22" s="416">
        <f>SUM(E23:E24)</f>
        <v>0</v>
      </c>
      <c r="F22" s="416">
        <f>SUM(F23:F24)</f>
        <v>0</v>
      </c>
      <c r="G22" s="416">
        <f>SUM(G23:G24)</f>
        <v>0</v>
      </c>
      <c r="H22" s="566"/>
    </row>
    <row r="23" spans="2:8" ht="9.9499999999999993" customHeight="1">
      <c r="B23" s="565"/>
      <c r="C23" s="34" t="s">
        <v>2300</v>
      </c>
      <c r="D23" s="36">
        <v>21</v>
      </c>
      <c r="E23" s="39"/>
      <c r="F23" s="39"/>
      <c r="G23" s="39"/>
      <c r="H23" s="566"/>
    </row>
    <row r="24" spans="2:8" ht="9.9499999999999993" customHeight="1">
      <c r="B24" s="565"/>
      <c r="C24" s="34" t="s">
        <v>2301</v>
      </c>
      <c r="D24" s="36" t="s">
        <v>2302</v>
      </c>
      <c r="E24" s="39"/>
      <c r="F24" s="39"/>
      <c r="G24" s="39"/>
      <c r="H24" s="566"/>
    </row>
    <row r="25" spans="2:8" ht="9.9499999999999993" customHeight="1">
      <c r="B25" s="565"/>
      <c r="C25" s="34" t="s">
        <v>2303</v>
      </c>
      <c r="D25" s="36">
        <v>28</v>
      </c>
      <c r="E25" s="39"/>
      <c r="F25" s="39"/>
      <c r="G25" s="39"/>
      <c r="H25" s="566"/>
    </row>
    <row r="26" spans="2:8" ht="9.9499999999999993" customHeight="1">
      <c r="B26" s="565"/>
      <c r="C26" s="34" t="s">
        <v>2304</v>
      </c>
      <c r="D26" s="36" t="s">
        <v>2305</v>
      </c>
      <c r="E26" s="39"/>
      <c r="F26" s="39"/>
      <c r="G26" s="39"/>
      <c r="H26" s="566"/>
    </row>
    <row r="27" spans="2:8" ht="9.9499999999999993" customHeight="1">
      <c r="B27" s="565"/>
      <c r="C27" s="34" t="s">
        <v>2306</v>
      </c>
      <c r="D27" s="36">
        <v>27</v>
      </c>
      <c r="E27" s="39"/>
      <c r="F27" s="39"/>
      <c r="G27" s="39"/>
      <c r="H27" s="566"/>
    </row>
    <row r="28" spans="2:8" ht="9.9499999999999993" customHeight="1">
      <c r="B28" s="565"/>
      <c r="C28" s="38" t="s">
        <v>2307</v>
      </c>
      <c r="D28" s="37" t="s">
        <v>1717</v>
      </c>
      <c r="E28" s="417">
        <f>E9-E14+E15+E20+E21+E22+E25+E26+E27</f>
        <v>0</v>
      </c>
      <c r="F28" s="417">
        <f>F9-F14+F15+F20+F21+F22+F25+F26+F27</f>
        <v>0</v>
      </c>
      <c r="G28" s="417">
        <f>G9-G14+G15+G20+G21+G22+G25+G26+G27</f>
        <v>0</v>
      </c>
      <c r="H28" s="566"/>
    </row>
    <row r="29" spans="2:8" ht="12" customHeight="1">
      <c r="B29" s="565"/>
      <c r="C29" s="55" t="s">
        <v>2308</v>
      </c>
      <c r="D29" s="36"/>
      <c r="E29" s="39"/>
      <c r="F29" s="39"/>
      <c r="G29" s="39"/>
      <c r="H29" s="566"/>
    </row>
    <row r="30" spans="2:8" ht="9.9499999999999993" customHeight="1">
      <c r="B30" s="565"/>
      <c r="C30" s="34" t="s">
        <v>2309</v>
      </c>
      <c r="D30" s="36" t="s">
        <v>2310</v>
      </c>
      <c r="E30" s="39"/>
      <c r="F30" s="39"/>
      <c r="G30" s="39"/>
      <c r="H30" s="566"/>
    </row>
    <row r="31" spans="2:8" ht="9.9499999999999993" customHeight="1">
      <c r="B31" s="565"/>
      <c r="C31" s="34" t="s">
        <v>2311</v>
      </c>
      <c r="D31" s="36">
        <v>53</v>
      </c>
      <c r="E31" s="39"/>
      <c r="F31" s="39"/>
      <c r="G31" s="39"/>
      <c r="H31" s="566"/>
    </row>
    <row r="32" spans="2:8" ht="9.9499999999999993" customHeight="1">
      <c r="B32" s="565"/>
      <c r="C32" s="34" t="s">
        <v>2312</v>
      </c>
      <c r="D32" s="36" t="s">
        <v>2313</v>
      </c>
      <c r="E32" s="39"/>
      <c r="F32" s="39"/>
      <c r="G32" s="39"/>
      <c r="H32" s="566"/>
    </row>
    <row r="33" spans="2:8" ht="9.9499999999999993" customHeight="1">
      <c r="B33" s="565"/>
      <c r="C33" s="34" t="s">
        <v>2314</v>
      </c>
      <c r="D33" s="36">
        <v>88</v>
      </c>
      <c r="E33" s="39"/>
      <c r="F33" s="39"/>
      <c r="G33" s="39"/>
      <c r="H33" s="566"/>
    </row>
    <row r="34" spans="2:8" ht="9.9499999999999993" customHeight="1">
      <c r="B34" s="565"/>
      <c r="C34" s="34" t="s">
        <v>2315</v>
      </c>
      <c r="D34" s="36">
        <v>89</v>
      </c>
      <c r="E34" s="39"/>
      <c r="F34" s="39"/>
      <c r="G34" s="40"/>
      <c r="H34" s="566"/>
    </row>
    <row r="35" spans="2:8" ht="9.9499999999999993" customHeight="1">
      <c r="B35" s="565"/>
      <c r="C35" s="38" t="s">
        <v>2316</v>
      </c>
      <c r="D35" s="37" t="s">
        <v>1717</v>
      </c>
      <c r="E35" s="417">
        <f>SUM(E30:E34)</f>
        <v>0</v>
      </c>
      <c r="F35" s="417">
        <f>SUM(F30:F34)</f>
        <v>0</v>
      </c>
      <c r="G35" s="417">
        <f>SUM(G30:G34)</f>
        <v>0</v>
      </c>
      <c r="H35" s="566"/>
    </row>
    <row r="36" spans="2:8" ht="12" customHeight="1">
      <c r="B36" s="565"/>
      <c r="C36" s="55" t="s">
        <v>2317</v>
      </c>
      <c r="D36" s="36"/>
      <c r="E36" s="39"/>
      <c r="F36" s="39"/>
      <c r="G36" s="39"/>
      <c r="H36" s="566"/>
    </row>
    <row r="37" spans="2:8" ht="9.9499999999999993" customHeight="1">
      <c r="B37" s="565"/>
      <c r="C37" s="34" t="s">
        <v>2318</v>
      </c>
      <c r="D37" s="36">
        <v>29</v>
      </c>
      <c r="E37" s="39"/>
      <c r="F37" s="39"/>
      <c r="G37" s="39"/>
      <c r="H37" s="566"/>
    </row>
    <row r="38" spans="2:8" ht="9.9499999999999993" customHeight="1">
      <c r="B38" s="565"/>
      <c r="C38" s="34" t="s">
        <v>2319</v>
      </c>
      <c r="D38" s="36" t="s">
        <v>641</v>
      </c>
      <c r="E38" s="416">
        <f>SUM(E39:E42)</f>
        <v>0</v>
      </c>
      <c r="F38" s="416">
        <f>SUM(F39:F42)</f>
        <v>0</v>
      </c>
      <c r="G38" s="416">
        <f>SUM(G39:G42)</f>
        <v>0</v>
      </c>
      <c r="H38" s="566"/>
    </row>
    <row r="39" spans="2:8" ht="9.9499999999999993" customHeight="1">
      <c r="B39" s="565"/>
      <c r="C39" s="34" t="s">
        <v>2320</v>
      </c>
      <c r="D39" s="36" t="s">
        <v>1717</v>
      </c>
      <c r="E39" s="39"/>
      <c r="F39" s="39"/>
      <c r="G39" s="39"/>
      <c r="H39" s="566"/>
    </row>
    <row r="40" spans="2:8" ht="9.9499999999999993" customHeight="1">
      <c r="B40" s="565"/>
      <c r="C40" s="34" t="s">
        <v>2321</v>
      </c>
      <c r="D40" s="36" t="s">
        <v>1717</v>
      </c>
      <c r="E40" s="39"/>
      <c r="F40" s="39"/>
      <c r="G40" s="39"/>
      <c r="H40" s="566"/>
    </row>
    <row r="41" spans="2:8" ht="9.9499999999999993" customHeight="1">
      <c r="B41" s="565"/>
      <c r="C41" s="34" t="s">
        <v>2322</v>
      </c>
      <c r="D41" s="36" t="s">
        <v>1717</v>
      </c>
      <c r="E41" s="39"/>
      <c r="F41" s="39"/>
      <c r="G41" s="39"/>
      <c r="H41" s="566"/>
    </row>
    <row r="42" spans="2:8" ht="9.9499999999999993" customHeight="1">
      <c r="B42" s="565"/>
      <c r="C42" s="34" t="s">
        <v>2323</v>
      </c>
      <c r="D42" s="36" t="s">
        <v>1717</v>
      </c>
      <c r="E42" s="39"/>
      <c r="F42" s="39"/>
      <c r="G42" s="39"/>
      <c r="H42" s="566"/>
    </row>
    <row r="43" spans="2:8" ht="9.9499999999999993" customHeight="1">
      <c r="B43" s="565"/>
      <c r="C43" s="34" t="s">
        <v>283</v>
      </c>
      <c r="D43" s="36" t="s">
        <v>1717</v>
      </c>
      <c r="E43" s="416">
        <f>SUM(E44:E47)</f>
        <v>0</v>
      </c>
      <c r="F43" s="416">
        <f>SUM(F44:F47)</f>
        <v>0</v>
      </c>
      <c r="G43" s="416">
        <f>SUM(G44:G47)</f>
        <v>0</v>
      </c>
      <c r="H43" s="566"/>
    </row>
    <row r="44" spans="2:8" ht="9.9499999999999993" customHeight="1">
      <c r="B44" s="565"/>
      <c r="C44" s="34" t="s">
        <v>284</v>
      </c>
      <c r="D44" s="36">
        <v>23</v>
      </c>
      <c r="E44" s="39"/>
      <c r="F44" s="39"/>
      <c r="G44" s="39"/>
      <c r="H44" s="566"/>
    </row>
    <row r="45" spans="2:8" ht="9.9499999999999993" customHeight="1">
      <c r="B45" s="565"/>
      <c r="C45" s="34" t="s">
        <v>285</v>
      </c>
      <c r="D45" s="36">
        <v>22</v>
      </c>
      <c r="E45" s="39"/>
      <c r="F45" s="39"/>
      <c r="G45" s="39"/>
      <c r="H45" s="566"/>
    </row>
    <row r="46" spans="2:8" ht="9.9499999999999993" customHeight="1">
      <c r="B46" s="565"/>
      <c r="C46" s="34" t="s">
        <v>286</v>
      </c>
      <c r="D46" s="36">
        <v>24</v>
      </c>
      <c r="E46" s="39"/>
      <c r="F46" s="39"/>
      <c r="G46" s="39"/>
      <c r="H46" s="566"/>
    </row>
    <row r="47" spans="2:8" ht="9.9499999999999993" customHeight="1">
      <c r="B47" s="565"/>
      <c r="C47" s="34" t="s">
        <v>287</v>
      </c>
      <c r="D47" s="36" t="s">
        <v>288</v>
      </c>
      <c r="E47" s="39"/>
      <c r="F47" s="39"/>
      <c r="G47" s="39"/>
      <c r="H47" s="566"/>
    </row>
    <row r="48" spans="2:8" ht="9.9499999999999993" customHeight="1">
      <c r="B48" s="565"/>
      <c r="C48" s="34" t="s">
        <v>289</v>
      </c>
      <c r="D48" s="36">
        <v>27</v>
      </c>
      <c r="E48" s="39"/>
      <c r="F48" s="39"/>
      <c r="G48" s="40"/>
      <c r="H48" s="566"/>
    </row>
    <row r="49" spans="2:8" ht="9.9499999999999993" customHeight="1">
      <c r="B49" s="565"/>
      <c r="C49" s="38" t="s">
        <v>1911</v>
      </c>
      <c r="D49" s="37" t="s">
        <v>1717</v>
      </c>
      <c r="E49" s="417">
        <f>E37+E38+E43+E48</f>
        <v>0</v>
      </c>
      <c r="F49" s="417">
        <f>F37+F38+F43+F48</f>
        <v>0</v>
      </c>
      <c r="G49" s="417">
        <f>G37+G38+G43+G48</f>
        <v>0</v>
      </c>
      <c r="H49" s="566"/>
    </row>
    <row r="50" spans="2:8" ht="9.9499999999999993" customHeight="1">
      <c r="B50" s="565"/>
      <c r="C50" s="38" t="s">
        <v>1912</v>
      </c>
      <c r="D50" s="37" t="s">
        <v>1717</v>
      </c>
      <c r="E50" s="417">
        <f>E35+E49</f>
        <v>0</v>
      </c>
      <c r="F50" s="417">
        <f>F35+F49</f>
        <v>0</v>
      </c>
      <c r="G50" s="417">
        <f>G35+G49</f>
        <v>0</v>
      </c>
      <c r="H50" s="566"/>
    </row>
    <row r="51" spans="2:8" ht="6" customHeight="1">
      <c r="B51" s="565"/>
      <c r="H51" s="566"/>
    </row>
    <row r="52" spans="2:8" ht="9.9499999999999993" customHeight="1">
      <c r="B52" s="565"/>
      <c r="C52" s="38" t="s">
        <v>1913</v>
      </c>
      <c r="D52" s="37">
        <v>55</v>
      </c>
      <c r="E52" s="213"/>
      <c r="F52" s="213"/>
      <c r="G52" s="213"/>
      <c r="H52" s="566"/>
    </row>
    <row r="53" spans="2:8" ht="9.9499999999999993" customHeight="1">
      <c r="B53" s="565"/>
      <c r="C53" s="569" t="s">
        <v>1914</v>
      </c>
      <c r="H53" s="566"/>
    </row>
    <row r="54" spans="2:8" ht="9.9499999999999993" customHeight="1">
      <c r="B54" s="565"/>
      <c r="C54" s="569" t="s">
        <v>1915</v>
      </c>
      <c r="H54" s="566"/>
    </row>
    <row r="55" spans="2:8">
      <c r="B55" s="565"/>
      <c r="H55" s="566"/>
    </row>
    <row r="56" spans="2:8">
      <c r="B56" s="565"/>
      <c r="H56" s="566"/>
    </row>
    <row r="57" spans="2:8">
      <c r="B57" s="565"/>
      <c r="H57" s="566"/>
    </row>
    <row r="58" spans="2:8">
      <c r="B58" s="565"/>
      <c r="H58" s="566"/>
    </row>
    <row r="59" spans="2:8">
      <c r="B59" s="565"/>
      <c r="H59" s="566"/>
    </row>
    <row r="60" spans="2:8">
      <c r="B60" s="565"/>
      <c r="H60" s="566"/>
    </row>
    <row r="61" spans="2:8">
      <c r="B61" s="565"/>
      <c r="H61" s="566"/>
    </row>
    <row r="62" spans="2:8">
      <c r="B62" s="565"/>
      <c r="H62" s="566"/>
    </row>
    <row r="63" spans="2:8">
      <c r="B63" s="565"/>
      <c r="H63" s="566"/>
    </row>
    <row r="64" spans="2:8">
      <c r="B64" s="565"/>
      <c r="H64" s="566"/>
    </row>
    <row r="65" spans="2:9">
      <c r="B65" s="565"/>
      <c r="H65" s="566"/>
    </row>
    <row r="66" spans="2:9">
      <c r="B66" s="565"/>
      <c r="H66" s="566"/>
    </row>
    <row r="67" spans="2:9">
      <c r="B67" s="565"/>
      <c r="H67" s="566"/>
    </row>
    <row r="68" spans="2:9">
      <c r="B68" s="565"/>
      <c r="H68" s="566"/>
    </row>
    <row r="69" spans="2:9">
      <c r="B69" s="565"/>
      <c r="H69" s="566"/>
    </row>
    <row r="70" spans="2:9">
      <c r="B70" s="565"/>
      <c r="H70" s="566"/>
    </row>
    <row r="71" spans="2:9">
      <c r="B71" s="565"/>
      <c r="H71" s="566"/>
    </row>
    <row r="72" spans="2:9">
      <c r="B72" s="570"/>
      <c r="C72" s="571"/>
      <c r="D72" s="572"/>
      <c r="E72" s="571"/>
      <c r="F72" s="571"/>
      <c r="G72" s="571"/>
      <c r="H72" s="573"/>
    </row>
    <row r="75" spans="2:9" ht="12.75">
      <c r="B75" s="3" t="s">
        <v>3811</v>
      </c>
      <c r="C75" s="2"/>
      <c r="D75" s="2"/>
      <c r="E75" s="2"/>
      <c r="F75" s="2"/>
      <c r="G75" s="2"/>
      <c r="H75" s="1"/>
      <c r="I75" s="209"/>
    </row>
    <row r="76" spans="2:9" ht="6.75" customHeight="1">
      <c r="B76" s="156"/>
      <c r="C76"/>
      <c r="D76" s="206"/>
      <c r="E76" s="477"/>
      <c r="F76" s="477"/>
      <c r="G76" s="477"/>
      <c r="H76" s="477"/>
    </row>
    <row r="77" spans="2:9" ht="11.25">
      <c r="B77" s="4">
        <f>'F1'!$K$19</f>
        <v>0</v>
      </c>
      <c r="C77" s="6"/>
      <c r="D77" s="6"/>
      <c r="E77" s="6"/>
      <c r="F77" s="6"/>
      <c r="G77" s="6"/>
      <c r="H77" s="5"/>
    </row>
    <row r="80" spans="2:9" ht="12.75">
      <c r="H80" s="209" t="s">
        <v>4852</v>
      </c>
    </row>
  </sheetData>
  <phoneticPr fontId="0" type="noConversion"/>
  <printOptions horizontalCentered="1" verticalCentered="1" gridLinesSet="0"/>
  <pageMargins left="0.74803149606299213" right="0.74803149606299213" top="0.94488188976377963" bottom="0.82677165354330717" header="0.6692913385826772" footer="1.1811023622047245"/>
  <pageSetup paperSize="9" scale="89" orientation="portrait" horizontalDpi="4294967292" verticalDpi="4294967292"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syncVertical="1" syncRef="A1" transitionEvaluation="1" codeName="Sheet49"/>
  <dimension ref="B2:G61"/>
  <sheetViews>
    <sheetView showGridLines="0" view="pageBreakPreview" zoomScale="75" zoomScaleNormal="100" workbookViewId="0">
      <selection activeCell="C4" sqref="C4"/>
    </sheetView>
  </sheetViews>
  <sheetFormatPr defaultColWidth="9.42578125" defaultRowHeight="9"/>
  <cols>
    <col min="1" max="1" width="1.5703125" style="44" customWidth="1"/>
    <col min="2" max="2" width="2.7109375" style="44" customWidth="1"/>
    <col min="3" max="3" width="45.28515625" style="44" customWidth="1"/>
    <col min="4" max="4" width="9.42578125" style="45" customWidth="1"/>
    <col min="5" max="6" width="10" style="45" customWidth="1"/>
    <col min="7" max="7" width="2.5703125" style="44" customWidth="1"/>
    <col min="8" max="8" width="2.42578125" style="44" customWidth="1"/>
    <col min="9" max="245" width="9.42578125" style="44" customWidth="1"/>
    <col min="246" max="16384" width="9.42578125" style="44"/>
  </cols>
  <sheetData>
    <row r="2" spans="2:7">
      <c r="B2" s="542"/>
      <c r="C2" s="543"/>
      <c r="D2" s="544"/>
      <c r="E2" s="544"/>
      <c r="F2" s="544"/>
      <c r="G2" s="545"/>
    </row>
    <row r="3" spans="2:7" ht="37.5" customHeight="1">
      <c r="B3" s="546"/>
      <c r="C3" s="1953" t="s">
        <v>1193</v>
      </c>
      <c r="D3" s="1954"/>
      <c r="E3" s="1954"/>
      <c r="F3" s="1955"/>
      <c r="G3" s="547"/>
    </row>
    <row r="4" spans="2:7" ht="33.75" customHeight="1">
      <c r="B4" s="546"/>
      <c r="G4" s="547"/>
    </row>
    <row r="5" spans="2:7" ht="10.5" customHeight="1">
      <c r="B5" s="546"/>
      <c r="C5" s="51" t="s">
        <v>634</v>
      </c>
      <c r="D5" s="51" t="s">
        <v>633</v>
      </c>
      <c r="E5" s="422">
        <f>F5-1</f>
        <v>-3</v>
      </c>
      <c r="F5" s="422">
        <f>IF('F1'!AP39="","0",YEAR('F1'!AP39))-2</f>
        <v>-2</v>
      </c>
      <c r="G5" s="547"/>
    </row>
    <row r="6" spans="2:7" ht="9" customHeight="1">
      <c r="B6" s="546"/>
      <c r="C6" s="46" t="s">
        <v>635</v>
      </c>
      <c r="D6" s="47" t="s">
        <v>636</v>
      </c>
      <c r="E6" s="423"/>
      <c r="F6" s="423"/>
      <c r="G6" s="547"/>
    </row>
    <row r="7" spans="2:7" ht="12.95" customHeight="1">
      <c r="B7" s="546"/>
      <c r="C7" s="46" t="s">
        <v>637</v>
      </c>
      <c r="D7" s="47" t="s">
        <v>1717</v>
      </c>
      <c r="E7" s="53"/>
      <c r="F7" s="53"/>
      <c r="G7" s="547"/>
    </row>
    <row r="8" spans="2:7" ht="9.9499999999999993" customHeight="1">
      <c r="B8" s="546"/>
      <c r="C8" s="46" t="s">
        <v>638</v>
      </c>
      <c r="D8" s="47" t="s">
        <v>1717</v>
      </c>
      <c r="E8" s="53"/>
      <c r="F8" s="53"/>
      <c r="G8" s="547"/>
    </row>
    <row r="9" spans="2:7" ht="9.9499999999999993" customHeight="1">
      <c r="B9" s="546"/>
      <c r="C9" s="46" t="s">
        <v>639</v>
      </c>
      <c r="D9" s="47">
        <v>72</v>
      </c>
      <c r="E9" s="53"/>
      <c r="F9" s="53"/>
      <c r="G9" s="547"/>
    </row>
    <row r="10" spans="2:7" ht="9.9499999999999993" customHeight="1">
      <c r="B10" s="546"/>
      <c r="C10" s="46" t="s">
        <v>640</v>
      </c>
      <c r="D10" s="47" t="s">
        <v>641</v>
      </c>
      <c r="E10" s="53"/>
      <c r="F10" s="53"/>
      <c r="G10" s="547"/>
    </row>
    <row r="11" spans="2:7" ht="9.9499999999999993" customHeight="1">
      <c r="B11" s="546"/>
      <c r="C11" s="46" t="s">
        <v>642</v>
      </c>
      <c r="D11" s="47">
        <v>75</v>
      </c>
      <c r="E11" s="53"/>
      <c r="F11" s="53"/>
      <c r="G11" s="547"/>
    </row>
    <row r="12" spans="2:7" ht="9.9499999999999993" customHeight="1">
      <c r="B12" s="546"/>
      <c r="C12" s="46" t="s">
        <v>643</v>
      </c>
      <c r="D12" s="47" t="s">
        <v>644</v>
      </c>
      <c r="E12" s="53"/>
      <c r="F12" s="53"/>
      <c r="G12" s="547"/>
    </row>
    <row r="13" spans="2:7" ht="9.9499999999999993" customHeight="1">
      <c r="B13" s="546"/>
      <c r="C13" s="46" t="s">
        <v>645</v>
      </c>
      <c r="D13" s="47" t="s">
        <v>1717</v>
      </c>
      <c r="E13" s="423">
        <f>SUM(E14:E15)</f>
        <v>0</v>
      </c>
      <c r="F13" s="423">
        <f>SUM(F14:F15)</f>
        <v>0</v>
      </c>
      <c r="G13" s="547"/>
    </row>
    <row r="14" spans="2:7" ht="9.9499999999999993" customHeight="1">
      <c r="B14" s="546"/>
      <c r="C14" s="46" t="s">
        <v>646</v>
      </c>
      <c r="D14" s="47">
        <v>785</v>
      </c>
      <c r="E14" s="53"/>
      <c r="F14" s="53"/>
      <c r="G14" s="547"/>
    </row>
    <row r="15" spans="2:7" ht="9.9499999999999993" customHeight="1">
      <c r="B15" s="546"/>
      <c r="C15" s="46" t="s">
        <v>647</v>
      </c>
      <c r="D15" s="47">
        <v>786</v>
      </c>
      <c r="E15" s="53"/>
      <c r="F15" s="53"/>
      <c r="G15" s="547"/>
    </row>
    <row r="16" spans="2:7" ht="9.9499999999999993" customHeight="1">
      <c r="B16" s="546"/>
      <c r="C16" s="48" t="s">
        <v>648</v>
      </c>
      <c r="D16" s="49"/>
      <c r="E16" s="424">
        <f>E6+E9+E10+E11+E12+E13</f>
        <v>0</v>
      </c>
      <c r="F16" s="424">
        <f>F6+F9+F10+F11+F12+F13</f>
        <v>0</v>
      </c>
      <c r="G16" s="547"/>
    </row>
    <row r="17" spans="2:7" ht="9.9499999999999993" customHeight="1">
      <c r="B17" s="546"/>
      <c r="C17" s="46" t="s">
        <v>649</v>
      </c>
      <c r="D17" s="47">
        <v>612</v>
      </c>
      <c r="E17" s="53"/>
      <c r="F17" s="53"/>
      <c r="G17" s="547"/>
    </row>
    <row r="18" spans="2:7" ht="11.1" customHeight="1">
      <c r="B18" s="546"/>
      <c r="C18" s="46" t="s">
        <v>1011</v>
      </c>
      <c r="D18" s="47">
        <v>616</v>
      </c>
      <c r="E18" s="53"/>
      <c r="F18" s="53"/>
      <c r="G18" s="547"/>
    </row>
    <row r="19" spans="2:7" ht="9.9499999999999993" customHeight="1">
      <c r="B19" s="546"/>
      <c r="C19" s="46" t="s">
        <v>1012</v>
      </c>
      <c r="D19" s="47">
        <v>62</v>
      </c>
      <c r="E19" s="423">
        <f>SUM(E20:E24)</f>
        <v>0</v>
      </c>
      <c r="F19" s="423">
        <f>SUM(F20:F24)</f>
        <v>0</v>
      </c>
      <c r="G19" s="547"/>
    </row>
    <row r="20" spans="2:7" ht="9.9499999999999993" customHeight="1">
      <c r="B20" s="546"/>
      <c r="C20" s="46" t="s">
        <v>1013</v>
      </c>
      <c r="D20" s="47">
        <v>621</v>
      </c>
      <c r="E20" s="53"/>
      <c r="F20" s="53"/>
      <c r="G20" s="547"/>
    </row>
    <row r="21" spans="2:7" ht="9.9499999999999993" customHeight="1">
      <c r="B21" s="546"/>
      <c r="C21" s="46" t="s">
        <v>1014</v>
      </c>
      <c r="D21" s="47">
        <v>62236</v>
      </c>
      <c r="E21" s="53"/>
      <c r="F21" s="53"/>
      <c r="G21" s="547"/>
    </row>
    <row r="22" spans="2:7" ht="9.9499999999999993" customHeight="1">
      <c r="B22" s="546"/>
      <c r="C22" s="46" t="s">
        <v>1015</v>
      </c>
      <c r="D22" s="47" t="s">
        <v>1016</v>
      </c>
      <c r="E22" s="53"/>
      <c r="F22" s="53"/>
      <c r="G22" s="547"/>
    </row>
    <row r="23" spans="2:7" ht="9.9499999999999993" customHeight="1">
      <c r="B23" s="546"/>
      <c r="C23" s="46" t="s">
        <v>1017</v>
      </c>
      <c r="D23" s="47" t="s">
        <v>1018</v>
      </c>
      <c r="E23" s="53"/>
      <c r="F23" s="53"/>
      <c r="G23" s="547"/>
    </row>
    <row r="24" spans="2:7" ht="9.9499999999999993" customHeight="1">
      <c r="B24" s="546"/>
      <c r="C24" s="46" t="s">
        <v>1019</v>
      </c>
      <c r="D24" s="47" t="s">
        <v>1717</v>
      </c>
      <c r="E24" s="53"/>
      <c r="F24" s="53"/>
      <c r="G24" s="547"/>
    </row>
    <row r="25" spans="2:7" ht="9.9499999999999993" customHeight="1">
      <c r="B25" s="546"/>
      <c r="C25" s="46" t="s">
        <v>1020</v>
      </c>
      <c r="D25" s="47">
        <v>64</v>
      </c>
      <c r="E25" s="53"/>
      <c r="F25" s="53"/>
      <c r="G25" s="547"/>
    </row>
    <row r="26" spans="2:7" ht="9.9499999999999993" customHeight="1">
      <c r="B26" s="546"/>
      <c r="C26" s="46" t="s">
        <v>1021</v>
      </c>
      <c r="D26" s="47">
        <v>66</v>
      </c>
      <c r="E26" s="53"/>
      <c r="F26" s="53"/>
      <c r="G26" s="547"/>
    </row>
    <row r="27" spans="2:7" ht="9.9499999999999993" customHeight="1">
      <c r="B27" s="546"/>
      <c r="C27" s="46" t="s">
        <v>1022</v>
      </c>
      <c r="D27" s="47">
        <v>67</v>
      </c>
      <c r="E27" s="53"/>
      <c r="F27" s="53"/>
      <c r="G27" s="547"/>
    </row>
    <row r="28" spans="2:7" ht="9.9499999999999993" customHeight="1">
      <c r="B28" s="546"/>
      <c r="C28" s="46" t="s">
        <v>1023</v>
      </c>
      <c r="D28" s="47">
        <v>63</v>
      </c>
      <c r="E28" s="423">
        <f>SUM(E29:E30)</f>
        <v>0</v>
      </c>
      <c r="F28" s="423">
        <f>SUM(F29:F30)</f>
        <v>0</v>
      </c>
      <c r="G28" s="547"/>
    </row>
    <row r="29" spans="2:7" ht="9.9499999999999993" customHeight="1">
      <c r="B29" s="546"/>
      <c r="C29" s="46" t="s">
        <v>1024</v>
      </c>
      <c r="D29" s="47">
        <v>632</v>
      </c>
      <c r="E29" s="53"/>
      <c r="F29" s="53"/>
      <c r="G29" s="547"/>
    </row>
    <row r="30" spans="2:7" ht="9.9499999999999993" customHeight="1">
      <c r="B30" s="546"/>
      <c r="C30" s="46" t="s">
        <v>1025</v>
      </c>
      <c r="D30" s="47">
        <v>631</v>
      </c>
      <c r="E30" s="53"/>
      <c r="F30" s="53"/>
      <c r="G30" s="547"/>
    </row>
    <row r="31" spans="2:7" ht="9.9499999999999993" customHeight="1">
      <c r="B31" s="546"/>
      <c r="C31" s="46" t="s">
        <v>1026</v>
      </c>
      <c r="D31" s="47">
        <v>65</v>
      </c>
      <c r="E31" s="53"/>
      <c r="F31" s="53"/>
      <c r="G31" s="547"/>
    </row>
    <row r="32" spans="2:7" ht="9.9499999999999993" customHeight="1">
      <c r="B32" s="546"/>
      <c r="C32" s="46" t="s">
        <v>1027</v>
      </c>
      <c r="D32" s="47" t="s">
        <v>1717</v>
      </c>
      <c r="E32" s="423">
        <f>SUM(E34+E33)</f>
        <v>0</v>
      </c>
      <c r="F32" s="423">
        <f>SUM(F34+F33)</f>
        <v>0</v>
      </c>
      <c r="G32" s="547"/>
    </row>
    <row r="33" spans="2:7" ht="9.9499999999999993" customHeight="1">
      <c r="B33" s="546"/>
      <c r="C33" s="46" t="s">
        <v>1028</v>
      </c>
      <c r="D33" s="47">
        <v>685</v>
      </c>
      <c r="E33" s="53"/>
      <c r="F33" s="53"/>
      <c r="G33" s="547"/>
    </row>
    <row r="34" spans="2:7" ht="9.9499999999999993" customHeight="1">
      <c r="B34" s="546"/>
      <c r="C34" s="46" t="s">
        <v>1029</v>
      </c>
      <c r="D34" s="47">
        <v>686</v>
      </c>
      <c r="E34" s="53"/>
      <c r="F34" s="53"/>
      <c r="G34" s="547"/>
    </row>
    <row r="35" spans="2:7" ht="9.9499999999999993" customHeight="1">
      <c r="B35" s="546"/>
      <c r="C35" s="48" t="s">
        <v>877</v>
      </c>
      <c r="D35" s="49"/>
      <c r="E35" s="424">
        <f>E17+E18+E19+E25+E26+E27+E28+E31+E32</f>
        <v>0</v>
      </c>
      <c r="F35" s="424">
        <f>F17+F18+F19+F25+F26+F27+F28+F31+F32</f>
        <v>0</v>
      </c>
      <c r="G35" s="547"/>
    </row>
    <row r="36" spans="2:7" ht="9.9499999999999993" customHeight="1">
      <c r="B36" s="546"/>
      <c r="C36" s="50" t="s">
        <v>4862</v>
      </c>
      <c r="D36" s="49" t="s">
        <v>1717</v>
      </c>
      <c r="E36" s="424">
        <f>E16-E35</f>
        <v>0</v>
      </c>
      <c r="F36" s="424">
        <f>F16-F35</f>
        <v>0</v>
      </c>
      <c r="G36" s="547"/>
    </row>
    <row r="37" spans="2:7" ht="11.1" customHeight="1">
      <c r="B37" s="546"/>
      <c r="C37" s="46" t="s">
        <v>1030</v>
      </c>
      <c r="D37" s="47">
        <v>79</v>
      </c>
      <c r="E37" s="53"/>
      <c r="F37" s="53"/>
      <c r="G37" s="547"/>
    </row>
    <row r="38" spans="2:7" ht="12.75" customHeight="1">
      <c r="B38" s="546"/>
      <c r="C38" s="46" t="s">
        <v>698</v>
      </c>
      <c r="D38" s="47">
        <v>69</v>
      </c>
      <c r="E38" s="53"/>
      <c r="F38" s="53"/>
      <c r="G38" s="547"/>
    </row>
    <row r="39" spans="2:7" ht="9.9499999999999993" customHeight="1">
      <c r="B39" s="546"/>
      <c r="C39" s="50" t="s">
        <v>699</v>
      </c>
      <c r="D39" s="49" t="s">
        <v>1717</v>
      </c>
      <c r="E39" s="424">
        <f>E36+E37-E38</f>
        <v>0</v>
      </c>
      <c r="F39" s="424">
        <f>F36+F37-F38</f>
        <v>0</v>
      </c>
      <c r="G39" s="547"/>
    </row>
    <row r="40" spans="2:7" ht="9.9499999999999993" customHeight="1">
      <c r="B40" s="546"/>
      <c r="C40" s="46" t="s">
        <v>700</v>
      </c>
      <c r="D40" s="47" t="s">
        <v>701</v>
      </c>
      <c r="E40" s="53"/>
      <c r="F40" s="53"/>
      <c r="G40" s="547"/>
    </row>
    <row r="41" spans="2:7" ht="11.1" customHeight="1">
      <c r="B41" s="546"/>
      <c r="C41" s="46" t="s">
        <v>1821</v>
      </c>
      <c r="D41" s="47" t="s">
        <v>1822</v>
      </c>
      <c r="E41" s="423">
        <f>SUM(E43+E42)</f>
        <v>0</v>
      </c>
      <c r="F41" s="423">
        <f>SUM(F43+F42)</f>
        <v>0</v>
      </c>
      <c r="G41" s="547"/>
    </row>
    <row r="42" spans="2:7" ht="9.9499999999999993" customHeight="1">
      <c r="B42" s="546"/>
      <c r="C42" s="46" t="s">
        <v>1823</v>
      </c>
      <c r="D42" s="47">
        <v>681</v>
      </c>
      <c r="E42" s="53"/>
      <c r="F42" s="53"/>
      <c r="G42" s="547"/>
    </row>
    <row r="43" spans="2:7" ht="9.9499999999999993" customHeight="1">
      <c r="B43" s="546"/>
      <c r="C43" s="46" t="s">
        <v>1824</v>
      </c>
      <c r="D43" s="47" t="s">
        <v>1717</v>
      </c>
      <c r="E43" s="53"/>
      <c r="F43" s="53"/>
      <c r="G43" s="547"/>
    </row>
    <row r="44" spans="2:7" ht="9.9499999999999993" customHeight="1">
      <c r="B44" s="546"/>
      <c r="C44" s="46" t="s">
        <v>1825</v>
      </c>
      <c r="D44" s="47">
        <v>85</v>
      </c>
      <c r="E44" s="423">
        <f>E39+E40-E41</f>
        <v>0</v>
      </c>
      <c r="F44" s="423">
        <f>F39+F40-F41</f>
        <v>0</v>
      </c>
      <c r="G44" s="547"/>
    </row>
    <row r="45" spans="2:7" ht="9.9499999999999993" customHeight="1">
      <c r="B45" s="546"/>
      <c r="C45" s="46" t="s">
        <v>1826</v>
      </c>
      <c r="D45" s="47">
        <v>86</v>
      </c>
      <c r="E45" s="53"/>
      <c r="F45" s="53"/>
      <c r="G45" s="547"/>
    </row>
    <row r="46" spans="2:7" ht="9.9499999999999993" customHeight="1">
      <c r="B46" s="546"/>
      <c r="C46" s="50" t="s">
        <v>1827</v>
      </c>
      <c r="D46" s="49">
        <v>88</v>
      </c>
      <c r="E46" s="424">
        <f>E44-E45</f>
        <v>0</v>
      </c>
      <c r="F46" s="424">
        <f>F44-F45</f>
        <v>0</v>
      </c>
      <c r="G46" s="547"/>
    </row>
    <row r="47" spans="2:7" ht="9.9499999999999993" customHeight="1">
      <c r="B47" s="546"/>
      <c r="E47" s="44"/>
      <c r="F47" s="44"/>
      <c r="G47" s="547"/>
    </row>
    <row r="48" spans="2:7" ht="11.1" customHeight="1">
      <c r="B48" s="546"/>
      <c r="C48" s="50" t="s">
        <v>866</v>
      </c>
      <c r="D48" s="49">
        <v>31</v>
      </c>
      <c r="E48" s="212"/>
      <c r="F48" s="212"/>
      <c r="G48" s="547"/>
    </row>
    <row r="49" spans="2:7" ht="3" customHeight="1">
      <c r="B49" s="546"/>
      <c r="C49" s="549"/>
      <c r="G49" s="547"/>
    </row>
    <row r="50" spans="2:7" ht="11.1" customHeight="1">
      <c r="B50" s="546"/>
      <c r="C50" s="549" t="s">
        <v>1828</v>
      </c>
      <c r="G50" s="547"/>
    </row>
    <row r="51" spans="2:7" ht="10.5" customHeight="1">
      <c r="B51" s="546"/>
      <c r="C51" s="549" t="s">
        <v>1829</v>
      </c>
      <c r="G51" s="547"/>
    </row>
    <row r="52" spans="2:7" ht="9.9499999999999993" customHeight="1">
      <c r="B52" s="546"/>
      <c r="C52" s="549" t="s">
        <v>1830</v>
      </c>
      <c r="G52" s="547"/>
    </row>
    <row r="53" spans="2:7" ht="9.9499999999999993" customHeight="1">
      <c r="B53" s="546"/>
      <c r="C53" s="549" t="s">
        <v>1831</v>
      </c>
      <c r="G53" s="547"/>
    </row>
    <row r="54" spans="2:7" ht="12" customHeight="1">
      <c r="B54" s="546"/>
      <c r="C54" s="549" t="s">
        <v>2283</v>
      </c>
      <c r="G54" s="547"/>
    </row>
    <row r="55" spans="2:7" ht="12.75" customHeight="1">
      <c r="B55" s="550"/>
      <c r="C55" s="553"/>
      <c r="D55" s="552"/>
      <c r="E55" s="552"/>
      <c r="F55" s="552"/>
      <c r="G55" s="555"/>
    </row>
    <row r="56" spans="2:7" ht="9.75" customHeight="1"/>
    <row r="57" spans="2:7" ht="11.25">
      <c r="B57" s="3" t="s">
        <v>3811</v>
      </c>
      <c r="C57" s="2"/>
      <c r="D57" s="2"/>
      <c r="E57" s="2"/>
      <c r="F57" s="2"/>
      <c r="G57" s="577"/>
    </row>
    <row r="58" spans="2:7" ht="6.75" customHeight="1">
      <c r="B58" s="156"/>
      <c r="C58"/>
      <c r="D58" s="206"/>
      <c r="E58" s="206"/>
      <c r="F58" s="206"/>
    </row>
    <row r="59" spans="2:7" ht="11.25">
      <c r="B59" s="4">
        <f>'F1'!$K$19</f>
        <v>0</v>
      </c>
      <c r="C59" s="6"/>
      <c r="D59" s="6"/>
      <c r="E59" s="6"/>
      <c r="F59" s="6"/>
      <c r="G59" s="557"/>
    </row>
    <row r="61" spans="2:7" ht="12.75">
      <c r="G61" s="208" t="s">
        <v>4845</v>
      </c>
    </row>
  </sheetData>
  <mergeCells count="1">
    <mergeCell ref="C3:F3"/>
  </mergeCells>
  <phoneticPr fontId="0" type="noConversion"/>
  <printOptions horizontalCentered="1" gridLinesSet="0"/>
  <pageMargins left="0.39" right="0.37" top="0.43307086614173229" bottom="0.26" header="0.62" footer="0.36"/>
  <pageSetup paperSize="9" scale="72" orientation="landscape" horizontalDpi="4294967292" verticalDpi="4294967292"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4">
    <pageSetUpPr fitToPage="1"/>
  </sheetPr>
  <dimension ref="B1:AI219"/>
  <sheetViews>
    <sheetView showGridLines="0" showRowColHeaders="0" showZeros="0" zoomScaleNormal="100" zoomScaleSheetLayoutView="90" workbookViewId="0">
      <selection activeCell="D13" sqref="D13"/>
    </sheetView>
  </sheetViews>
  <sheetFormatPr defaultColWidth="0" defaultRowHeight="12.75" zeroHeight="1"/>
  <cols>
    <col min="1" max="1" width="1.28515625" style="1353" customWidth="1"/>
    <col min="2" max="2" width="1.85546875" style="1353" customWidth="1"/>
    <col min="3" max="3" width="59.85546875" style="1353" customWidth="1"/>
    <col min="4" max="4" width="11.5703125" style="1353" customWidth="1"/>
    <col min="5" max="5" width="12.42578125" style="1353" customWidth="1"/>
    <col min="6" max="16" width="11.5703125" style="1353" customWidth="1"/>
    <col min="17" max="17" width="3" style="1353" customWidth="1"/>
    <col min="18" max="18" width="2.5703125" style="1353" customWidth="1"/>
    <col min="19" max="20" width="0" style="1353" hidden="1" customWidth="1"/>
    <col min="21" max="22" width="4" style="1353" hidden="1" customWidth="1"/>
    <col min="23" max="16384" width="0" style="1353" hidden="1"/>
  </cols>
  <sheetData>
    <row r="1" spans="2:35"/>
    <row r="2" spans="2:35" ht="15" customHeight="1">
      <c r="B2" s="1354"/>
      <c r="C2" s="1355"/>
      <c r="D2" s="1355"/>
      <c r="E2" s="1355"/>
      <c r="F2" s="1355"/>
      <c r="G2" s="1355"/>
      <c r="H2" s="1355"/>
      <c r="I2" s="1355"/>
      <c r="J2" s="1355"/>
      <c r="K2" s="1355"/>
      <c r="L2" s="1355"/>
      <c r="M2" s="1355"/>
      <c r="N2" s="1355"/>
      <c r="O2" s="1355"/>
      <c r="P2" s="1355"/>
      <c r="Q2" s="1356"/>
      <c r="R2" s="1288"/>
      <c r="S2" s="1288"/>
      <c r="T2" s="1288"/>
      <c r="U2" s="1288"/>
      <c r="V2" s="1288"/>
      <c r="W2" s="1288"/>
      <c r="X2" s="1288"/>
      <c r="Y2" s="1288"/>
      <c r="Z2" s="1288"/>
      <c r="AA2" s="1288"/>
      <c r="AB2" s="1288"/>
      <c r="AC2" s="1288"/>
      <c r="AD2" s="1288"/>
      <c r="AE2" s="1288"/>
      <c r="AF2" s="1288"/>
      <c r="AG2" s="1288"/>
      <c r="AH2" s="1288"/>
      <c r="AI2" s="1288"/>
    </row>
    <row r="3" spans="2:35" ht="24" customHeight="1">
      <c r="B3" s="1357"/>
      <c r="C3" s="1358" t="s">
        <v>710</v>
      </c>
      <c r="D3" s="1359"/>
      <c r="E3" s="1359"/>
      <c r="F3" s="1359"/>
      <c r="G3" s="1359"/>
      <c r="H3" s="1359"/>
      <c r="I3" s="1359"/>
      <c r="J3" s="1359"/>
      <c r="K3" s="1359"/>
      <c r="L3" s="1359"/>
      <c r="M3" s="1359"/>
      <c r="N3" s="1359"/>
      <c r="O3" s="1359"/>
      <c r="P3" s="1360"/>
      <c r="Q3" s="1361"/>
      <c r="R3" s="1362"/>
      <c r="S3" s="1288"/>
      <c r="T3" s="1288"/>
      <c r="U3" s="1288"/>
      <c r="V3" s="1288"/>
      <c r="W3" s="1288"/>
      <c r="X3" s="1288"/>
      <c r="Y3" s="1288"/>
      <c r="Z3" s="1288"/>
      <c r="AA3" s="1288"/>
      <c r="AB3" s="1288"/>
      <c r="AC3" s="1288"/>
      <c r="AD3" s="1288"/>
      <c r="AE3" s="1288"/>
      <c r="AF3" s="1288"/>
      <c r="AG3" s="1288"/>
      <c r="AH3" s="1288"/>
      <c r="AI3" s="1288"/>
    </row>
    <row r="4" spans="2:35" ht="5.25" customHeight="1">
      <c r="B4" s="1357"/>
      <c r="C4" s="1363"/>
      <c r="D4" s="1363"/>
      <c r="E4" s="1363"/>
      <c r="F4" s="1363"/>
      <c r="G4" s="1363"/>
      <c r="H4" s="1363"/>
      <c r="I4" s="1363"/>
      <c r="J4" s="1363"/>
      <c r="K4" s="1363"/>
      <c r="L4" s="1363"/>
      <c r="M4" s="1363"/>
      <c r="N4" s="1363"/>
      <c r="O4" s="1363"/>
      <c r="P4" s="1363"/>
      <c r="Q4" s="1361"/>
      <c r="R4" s="1362"/>
      <c r="S4" s="1288"/>
      <c r="T4" s="1288"/>
      <c r="U4" s="1288"/>
      <c r="V4" s="1288"/>
      <c r="W4" s="1288"/>
      <c r="X4" s="1288"/>
      <c r="Y4" s="1288"/>
      <c r="Z4" s="1288"/>
      <c r="AA4" s="1288"/>
      <c r="AB4" s="1288"/>
      <c r="AC4" s="1288"/>
      <c r="AD4" s="1288"/>
      <c r="AE4" s="1288"/>
      <c r="AF4" s="1288"/>
      <c r="AG4" s="1288"/>
      <c r="AH4" s="1288"/>
      <c r="AI4" s="1288"/>
    </row>
    <row r="5" spans="2:35" s="1367" customFormat="1" ht="15" customHeight="1">
      <c r="B5" s="1364"/>
      <c r="C5" s="1365"/>
      <c r="D5" s="1365"/>
      <c r="E5" s="1365"/>
      <c r="F5" s="1365"/>
      <c r="G5" s="1365"/>
      <c r="H5" s="1365"/>
      <c r="I5" s="1365"/>
      <c r="J5" s="1365"/>
      <c r="K5" s="1365"/>
      <c r="L5" s="1365"/>
      <c r="M5" s="1365"/>
      <c r="N5" s="1365"/>
      <c r="O5" s="1365"/>
      <c r="P5" s="1061" t="s">
        <v>2131</v>
      </c>
      <c r="Q5" s="1366"/>
      <c r="R5" s="1365"/>
      <c r="S5" s="1365"/>
      <c r="T5" s="1365"/>
      <c r="U5" s="1365"/>
      <c r="V5" s="1365"/>
      <c r="W5" s="1365"/>
      <c r="X5" s="1365"/>
      <c r="Y5" s="1365"/>
      <c r="Z5" s="1365"/>
      <c r="AA5" s="1365"/>
      <c r="AB5" s="1365"/>
      <c r="AC5" s="1365"/>
      <c r="AD5" s="1365"/>
      <c r="AE5" s="1365"/>
      <c r="AF5" s="1365"/>
      <c r="AG5" s="1365"/>
      <c r="AH5" s="1365"/>
      <c r="AI5" s="1365"/>
    </row>
    <row r="6" spans="2:35" ht="18" customHeight="1">
      <c r="B6" s="1357"/>
      <c r="C6" s="1368" t="s">
        <v>1099</v>
      </c>
      <c r="D6" s="1369" t="str">
        <f>IF('F1'!AP39="","0",YEAR('F1'!AP39))</f>
        <v>0</v>
      </c>
      <c r="E6" s="1369">
        <f>+D6+1</f>
        <v>1</v>
      </c>
      <c r="F6" s="1369">
        <f>+E6+1</f>
        <v>2</v>
      </c>
      <c r="G6" s="1369">
        <f t="shared" ref="G6:P6" si="0">+F6+1</f>
        <v>3</v>
      </c>
      <c r="H6" s="1369">
        <f t="shared" si="0"/>
        <v>4</v>
      </c>
      <c r="I6" s="1369">
        <f t="shared" si="0"/>
        <v>5</v>
      </c>
      <c r="J6" s="1369">
        <f t="shared" si="0"/>
        <v>6</v>
      </c>
      <c r="K6" s="1369">
        <f t="shared" si="0"/>
        <v>7</v>
      </c>
      <c r="L6" s="1369">
        <f t="shared" si="0"/>
        <v>8</v>
      </c>
      <c r="M6" s="1369">
        <f t="shared" si="0"/>
        <v>9</v>
      </c>
      <c r="N6" s="1369">
        <f t="shared" si="0"/>
        <v>10</v>
      </c>
      <c r="O6" s="1369">
        <f t="shared" si="0"/>
        <v>11</v>
      </c>
      <c r="P6" s="1369">
        <f t="shared" si="0"/>
        <v>12</v>
      </c>
      <c r="Q6" s="1370"/>
      <c r="R6" s="1288"/>
      <c r="S6" s="1288"/>
      <c r="T6" s="1288"/>
      <c r="U6" s="1288"/>
      <c r="V6" s="1288"/>
      <c r="W6" s="1288"/>
      <c r="X6" s="1288"/>
      <c r="Y6" s="1288"/>
      <c r="Z6" s="1288"/>
      <c r="AA6" s="1288"/>
      <c r="AB6" s="1288"/>
      <c r="AC6" s="1288"/>
      <c r="AD6" s="1288"/>
      <c r="AE6" s="1288"/>
      <c r="AF6" s="1288"/>
      <c r="AG6" s="1288"/>
      <c r="AH6" s="1288"/>
      <c r="AI6" s="1288"/>
    </row>
    <row r="7" spans="2:35" ht="17.100000000000001" customHeight="1">
      <c r="B7" s="1357"/>
      <c r="C7" s="1371" t="s">
        <v>2812</v>
      </c>
      <c r="D7" s="1372">
        <f>'F14'!D28</f>
        <v>0</v>
      </c>
      <c r="E7" s="1373">
        <f>'F14'!E28</f>
        <v>0</v>
      </c>
      <c r="F7" s="1373">
        <f>'F14'!F28</f>
        <v>0</v>
      </c>
      <c r="G7" s="1373">
        <f>'F14'!G28</f>
        <v>0</v>
      </c>
      <c r="H7" s="1373">
        <f>'F14'!H28</f>
        <v>0</v>
      </c>
      <c r="I7" s="1373">
        <f>'F14'!I28</f>
        <v>0</v>
      </c>
      <c r="J7" s="1373">
        <f>'F14'!J28</f>
        <v>0</v>
      </c>
      <c r="K7" s="1373">
        <f>'F14'!K28</f>
        <v>0</v>
      </c>
      <c r="L7" s="1373">
        <f>'F14'!L28</f>
        <v>0</v>
      </c>
      <c r="M7" s="1373">
        <f>'F14'!M28</f>
        <v>0</v>
      </c>
      <c r="N7" s="1373">
        <f>'F14'!N28</f>
        <v>0</v>
      </c>
      <c r="O7" s="1373">
        <f>'F14'!O28</f>
        <v>0</v>
      </c>
      <c r="P7" s="1373">
        <f>'F14'!P28</f>
        <v>0</v>
      </c>
      <c r="Q7" s="1370"/>
      <c r="R7" s="1288"/>
      <c r="S7" s="1288"/>
      <c r="T7" s="1288"/>
      <c r="U7" s="1288"/>
      <c r="V7" s="1288"/>
      <c r="W7" s="1288"/>
      <c r="X7" s="1288"/>
      <c r="Y7" s="1288"/>
      <c r="Z7" s="1288"/>
      <c r="AA7" s="1288"/>
      <c r="AB7" s="1288"/>
      <c r="AC7" s="1288"/>
      <c r="AD7" s="1288"/>
      <c r="AE7" s="1288"/>
      <c r="AF7" s="1288"/>
      <c r="AG7" s="1288"/>
      <c r="AH7" s="1288"/>
      <c r="AI7" s="1288"/>
    </row>
    <row r="8" spans="2:35" ht="17.100000000000001" customHeight="1">
      <c r="B8" s="1357"/>
      <c r="C8" s="1371" t="s">
        <v>1765</v>
      </c>
      <c r="D8" s="1374">
        <f>IF(D7*0.23&lt;0,0,D7*0.23)</f>
        <v>0</v>
      </c>
      <c r="E8" s="1374">
        <f t="shared" ref="E8:P8" si="1">IF(E7*0.23&lt;0,0,E7*0.23)</f>
        <v>0</v>
      </c>
      <c r="F8" s="1374">
        <f t="shared" si="1"/>
        <v>0</v>
      </c>
      <c r="G8" s="1374">
        <f t="shared" si="1"/>
        <v>0</v>
      </c>
      <c r="H8" s="1374">
        <f t="shared" si="1"/>
        <v>0</v>
      </c>
      <c r="I8" s="1374">
        <f t="shared" si="1"/>
        <v>0</v>
      </c>
      <c r="J8" s="1374">
        <f t="shared" si="1"/>
        <v>0</v>
      </c>
      <c r="K8" s="1374">
        <f t="shared" si="1"/>
        <v>0</v>
      </c>
      <c r="L8" s="1374">
        <f t="shared" si="1"/>
        <v>0</v>
      </c>
      <c r="M8" s="1374">
        <f t="shared" si="1"/>
        <v>0</v>
      </c>
      <c r="N8" s="1374">
        <f t="shared" si="1"/>
        <v>0</v>
      </c>
      <c r="O8" s="1374">
        <f t="shared" si="1"/>
        <v>0</v>
      </c>
      <c r="P8" s="1374">
        <f t="shared" si="1"/>
        <v>0</v>
      </c>
      <c r="Q8" s="1370"/>
      <c r="R8" s="1288"/>
      <c r="S8" s="1288"/>
      <c r="T8" s="1288"/>
      <c r="U8" s="1288"/>
      <c r="V8" s="1288"/>
      <c r="W8" s="1288"/>
      <c r="X8" s="1288"/>
      <c r="Y8" s="1288"/>
      <c r="Z8" s="1288"/>
      <c r="AA8" s="1288"/>
      <c r="AB8" s="1288"/>
      <c r="AC8" s="1288"/>
      <c r="AD8" s="1288"/>
      <c r="AE8" s="1288"/>
      <c r="AF8" s="1288"/>
      <c r="AG8" s="1288"/>
      <c r="AH8" s="1288"/>
      <c r="AI8" s="1288"/>
    </row>
    <row r="9" spans="2:35" ht="17.100000000000001" customHeight="1">
      <c r="B9" s="1357"/>
      <c r="C9" s="1371" t="s">
        <v>2</v>
      </c>
      <c r="D9" s="1374">
        <f>D7-D8</f>
        <v>0</v>
      </c>
      <c r="E9" s="1375">
        <f t="shared" ref="E9:L9" si="2">E7-E8</f>
        <v>0</v>
      </c>
      <c r="F9" s="1375">
        <f t="shared" si="2"/>
        <v>0</v>
      </c>
      <c r="G9" s="1375">
        <f t="shared" si="2"/>
        <v>0</v>
      </c>
      <c r="H9" s="1375">
        <f t="shared" si="2"/>
        <v>0</v>
      </c>
      <c r="I9" s="1375">
        <f t="shared" si="2"/>
        <v>0</v>
      </c>
      <c r="J9" s="1375">
        <f t="shared" si="2"/>
        <v>0</v>
      </c>
      <c r="K9" s="1375">
        <f t="shared" si="2"/>
        <v>0</v>
      </c>
      <c r="L9" s="1375">
        <f t="shared" si="2"/>
        <v>0</v>
      </c>
      <c r="M9" s="1375">
        <f>M7-M8</f>
        <v>0</v>
      </c>
      <c r="N9" s="1375">
        <f>N7-N8</f>
        <v>0</v>
      </c>
      <c r="O9" s="1375">
        <f>O7-O8</f>
        <v>0</v>
      </c>
      <c r="P9" s="1375">
        <f>P7-P8</f>
        <v>0</v>
      </c>
      <c r="Q9" s="1370"/>
      <c r="R9" s="1288"/>
      <c r="S9" s="1288"/>
      <c r="T9" s="1288"/>
      <c r="U9" s="1288"/>
      <c r="V9" s="1288"/>
      <c r="W9" s="1288"/>
      <c r="X9" s="1288"/>
      <c r="Y9" s="1288"/>
      <c r="Z9" s="1288"/>
      <c r="AA9" s="1288"/>
      <c r="AB9" s="1288"/>
      <c r="AC9" s="1288"/>
      <c r="AD9" s="1288"/>
      <c r="AE9" s="1288"/>
      <c r="AF9" s="1288"/>
      <c r="AG9" s="1288"/>
      <c r="AH9" s="1288"/>
      <c r="AI9" s="1288"/>
    </row>
    <row r="10" spans="2:35" ht="17.100000000000001" customHeight="1">
      <c r="B10" s="1357"/>
      <c r="C10" s="1376" t="s">
        <v>1707</v>
      </c>
      <c r="D10" s="1377">
        <f>-'F14'!D26-'F14'!D27-SUM('F14'!D14:D18)</f>
        <v>0</v>
      </c>
      <c r="E10" s="1377">
        <f>-'F14'!E26-'F14'!E27-SUM('F14'!E14:E18)</f>
        <v>0</v>
      </c>
      <c r="F10" s="1377">
        <f>-'F14'!F26-'F14'!F27-SUM('F14'!F14:F18)</f>
        <v>0</v>
      </c>
      <c r="G10" s="1377">
        <f>-'F14'!G26-'F14'!G27-SUM('F14'!G14:G18)</f>
        <v>0</v>
      </c>
      <c r="H10" s="1377">
        <f>-'F14'!H26-'F14'!H27-SUM('F14'!H14:H18)</f>
        <v>0</v>
      </c>
      <c r="I10" s="1377">
        <f>-'F14'!I26-'F14'!I27-SUM('F14'!I14:I18)</f>
        <v>0</v>
      </c>
      <c r="J10" s="1377">
        <f>-'F14'!J26-'F14'!J27-SUM('F14'!J14:J18)</f>
        <v>0</v>
      </c>
      <c r="K10" s="1377">
        <f>-'F14'!K26-'F14'!K27-SUM('F14'!K14:K18)</f>
        <v>0</v>
      </c>
      <c r="L10" s="1377">
        <f>-'F14'!L26-'F14'!L27-SUM('F14'!L14:L18)</f>
        <v>0</v>
      </c>
      <c r="M10" s="1377">
        <f>-'F14'!M26-'F14'!M27-SUM('F14'!M14:M18)</f>
        <v>0</v>
      </c>
      <c r="N10" s="1377">
        <f>-'F14'!N26-'F14'!N27-SUM('F14'!N14:N18)</f>
        <v>0</v>
      </c>
      <c r="O10" s="1377">
        <f>-'F14'!O26-'F14'!O27-SUM('F14'!O14:O18)</f>
        <v>0</v>
      </c>
      <c r="P10" s="1377">
        <f>-'F14'!P26-'F14'!P27-SUM('F14'!P14:P18)</f>
        <v>0</v>
      </c>
      <c r="Q10" s="1370"/>
      <c r="R10" s="1288"/>
      <c r="S10" s="1288"/>
      <c r="T10" s="1288"/>
      <c r="U10" s="1288"/>
      <c r="V10" s="1288"/>
      <c r="W10" s="1288"/>
      <c r="X10" s="1288"/>
      <c r="Y10" s="1288"/>
      <c r="Z10" s="1288"/>
      <c r="AA10" s="1288"/>
      <c r="AB10" s="1288"/>
      <c r="AC10" s="1288"/>
      <c r="AD10" s="1288"/>
      <c r="AE10" s="1288"/>
      <c r="AF10" s="1288"/>
      <c r="AG10" s="1288"/>
      <c r="AH10" s="1288"/>
      <c r="AI10" s="1288"/>
    </row>
    <row r="11" spans="2:35" ht="17.100000000000001" customHeight="1">
      <c r="B11" s="1357"/>
      <c r="C11" s="1378" t="s">
        <v>3</v>
      </c>
      <c r="D11" s="714">
        <f>+D9+D10</f>
        <v>0</v>
      </c>
      <c r="E11" s="714">
        <f t="shared" ref="E11:L11" si="3">+E9+E10</f>
        <v>0</v>
      </c>
      <c r="F11" s="714">
        <f t="shared" si="3"/>
        <v>0</v>
      </c>
      <c r="G11" s="714">
        <f t="shared" si="3"/>
        <v>0</v>
      </c>
      <c r="H11" s="714">
        <f t="shared" si="3"/>
        <v>0</v>
      </c>
      <c r="I11" s="714">
        <f t="shared" si="3"/>
        <v>0</v>
      </c>
      <c r="J11" s="714">
        <f t="shared" si="3"/>
        <v>0</v>
      </c>
      <c r="K11" s="714">
        <f t="shared" si="3"/>
        <v>0</v>
      </c>
      <c r="L11" s="714">
        <f t="shared" si="3"/>
        <v>0</v>
      </c>
      <c r="M11" s="714">
        <f>+M9+M10</f>
        <v>0</v>
      </c>
      <c r="N11" s="714">
        <f>+N9+N10</f>
        <v>0</v>
      </c>
      <c r="O11" s="714">
        <f>+O9+O10</f>
        <v>0</v>
      </c>
      <c r="P11" s="714">
        <f>+P9+P10</f>
        <v>0</v>
      </c>
      <c r="Q11" s="1370"/>
      <c r="R11" s="1288"/>
      <c r="S11" s="1288"/>
      <c r="T11" s="1288"/>
      <c r="U11" s="1288"/>
      <c r="V11" s="1288"/>
      <c r="W11" s="1288"/>
      <c r="X11" s="1288"/>
      <c r="Y11" s="1288"/>
      <c r="Z11" s="1288"/>
      <c r="AA11" s="1288"/>
      <c r="AB11" s="1288"/>
      <c r="AC11" s="1288"/>
      <c r="AD11" s="1288"/>
      <c r="AE11" s="1288"/>
      <c r="AF11" s="1288"/>
      <c r="AG11" s="1288"/>
      <c r="AH11" s="1288"/>
      <c r="AI11" s="1288"/>
    </row>
    <row r="12" spans="2:35" ht="17.100000000000001" customHeight="1">
      <c r="B12" s="1357"/>
      <c r="C12" s="1379" t="s">
        <v>4</v>
      </c>
      <c r="D12" s="1372">
        <f>'F10'!D36+'F10'!D40</f>
        <v>0</v>
      </c>
      <c r="E12" s="1372">
        <f>'F10'!E36+'F10'!E40</f>
        <v>0</v>
      </c>
      <c r="F12" s="1372">
        <f>'F10'!F36+'F10'!F40</f>
        <v>0</v>
      </c>
      <c r="G12" s="1372">
        <f>'F10'!G36+'F10'!G40</f>
        <v>0</v>
      </c>
      <c r="H12" s="1372">
        <f>'F10'!H36+'F10'!H40</f>
        <v>0</v>
      </c>
      <c r="I12" s="1372">
        <f>'F10'!I36+'F10'!I40</f>
        <v>0</v>
      </c>
      <c r="J12" s="1373"/>
      <c r="K12" s="1373"/>
      <c r="L12" s="1373"/>
      <c r="M12" s="1373"/>
      <c r="N12" s="1373"/>
      <c r="O12" s="1373"/>
      <c r="P12" s="1373"/>
      <c r="Q12" s="1380"/>
      <c r="R12" s="1288"/>
      <c r="S12" s="1288"/>
      <c r="T12" s="1288"/>
      <c r="U12" s="1288"/>
      <c r="V12" s="1288"/>
      <c r="W12" s="1288"/>
      <c r="X12" s="1288"/>
      <c r="Y12" s="1288"/>
      <c r="Z12" s="1288"/>
      <c r="AA12" s="1288"/>
      <c r="AB12" s="1288"/>
      <c r="AC12" s="1288"/>
      <c r="AD12" s="1288"/>
    </row>
    <row r="13" spans="2:35" ht="17.100000000000001" customHeight="1">
      <c r="B13" s="1357"/>
      <c r="C13" s="1381" t="s">
        <v>5</v>
      </c>
      <c r="D13" s="833"/>
      <c r="E13" s="834"/>
      <c r="F13" s="834"/>
      <c r="G13" s="834"/>
      <c r="H13" s="834"/>
      <c r="I13" s="834"/>
      <c r="J13" s="834"/>
      <c r="K13" s="834"/>
      <c r="L13" s="833"/>
      <c r="M13" s="833"/>
      <c r="N13" s="833"/>
      <c r="O13" s="833"/>
      <c r="P13" s="833"/>
      <c r="Q13" s="1370"/>
      <c r="R13" s="1288"/>
      <c r="S13" s="1288"/>
      <c r="T13" s="1288"/>
      <c r="U13" s="1288"/>
      <c r="V13" s="1288"/>
      <c r="W13" s="1288"/>
      <c r="X13" s="1288"/>
      <c r="Y13" s="1288"/>
      <c r="Z13" s="1288"/>
      <c r="AA13" s="1288"/>
      <c r="AB13" s="1288"/>
      <c r="AC13" s="1288"/>
      <c r="AD13" s="1288"/>
      <c r="AE13" s="1288"/>
      <c r="AF13" s="1288"/>
      <c r="AG13" s="1288"/>
      <c r="AH13" s="1288"/>
      <c r="AI13" s="1288"/>
    </row>
    <row r="14" spans="2:35" ht="17.100000000000001" customHeight="1">
      <c r="B14" s="1357"/>
      <c r="C14" s="1371" t="s">
        <v>6</v>
      </c>
      <c r="D14" s="1374">
        <f>'F10'!D52</f>
        <v>0</v>
      </c>
      <c r="E14" s="1375">
        <f>'F10'!E52</f>
        <v>0</v>
      </c>
      <c r="F14" s="1375">
        <f>'F10'!F52</f>
        <v>0</v>
      </c>
      <c r="G14" s="1375">
        <f>'F10'!G52</f>
        <v>0</v>
      </c>
      <c r="H14" s="1375">
        <f>'F10'!H52</f>
        <v>0</v>
      </c>
      <c r="I14" s="1375">
        <f>'F10'!I52</f>
        <v>0</v>
      </c>
      <c r="J14" s="1375"/>
      <c r="K14" s="1375"/>
      <c r="L14" s="1375"/>
      <c r="M14" s="1375"/>
      <c r="N14" s="1375"/>
      <c r="O14" s="1375"/>
      <c r="P14" s="1375"/>
      <c r="Q14" s="1370"/>
      <c r="R14" s="1288"/>
      <c r="S14" s="1288"/>
      <c r="T14" s="1288"/>
      <c r="U14" s="1288"/>
      <c r="V14" s="1288"/>
      <c r="W14" s="1288"/>
      <c r="X14" s="1288"/>
      <c r="Y14" s="1288"/>
      <c r="Z14" s="1288"/>
      <c r="AA14" s="1288"/>
      <c r="AB14" s="1288"/>
      <c r="AC14" s="1288"/>
      <c r="AD14" s="1288"/>
      <c r="AE14" s="1288"/>
    </row>
    <row r="15" spans="2:35" ht="17.100000000000001" customHeight="1">
      <c r="B15" s="1357"/>
      <c r="C15" s="1382" t="s">
        <v>1764</v>
      </c>
      <c r="D15" s="1377"/>
      <c r="E15" s="1383"/>
      <c r="F15" s="1383"/>
      <c r="G15" s="1383"/>
      <c r="H15" s="1383"/>
      <c r="I15" s="1383"/>
      <c r="J15" s="1383"/>
      <c r="K15" s="1383"/>
      <c r="L15" s="1383"/>
      <c r="M15" s="1383"/>
      <c r="N15" s="1383"/>
      <c r="O15" s="1383"/>
      <c r="P15" s="1383">
        <f>SUM(D14:H14)</f>
        <v>0</v>
      </c>
      <c r="Q15" s="1370"/>
      <c r="R15" s="1288"/>
      <c r="S15" s="1288"/>
      <c r="T15" s="1288"/>
      <c r="U15" s="1288"/>
      <c r="V15" s="1288"/>
      <c r="W15" s="1288"/>
      <c r="X15" s="1288"/>
      <c r="Y15" s="1288"/>
      <c r="Z15" s="1288"/>
      <c r="AA15" s="1288"/>
      <c r="AB15" s="1288"/>
      <c r="AC15" s="1288"/>
      <c r="AD15" s="1288"/>
      <c r="AE15" s="1288"/>
      <c r="AF15" s="1288"/>
      <c r="AG15" s="1288"/>
      <c r="AH15" s="1288"/>
      <c r="AI15" s="1288"/>
    </row>
    <row r="16" spans="2:35" ht="17.100000000000001" customHeight="1">
      <c r="B16" s="1357"/>
      <c r="C16" s="1378" t="s">
        <v>2417</v>
      </c>
      <c r="D16" s="714">
        <f>+D11-D12+D13-D14+D15</f>
        <v>0</v>
      </c>
      <c r="E16" s="714">
        <f t="shared" ref="E16:L16" si="4">+E11-E12+E13-E14+E15</f>
        <v>0</v>
      </c>
      <c r="F16" s="714">
        <f t="shared" si="4"/>
        <v>0</v>
      </c>
      <c r="G16" s="714">
        <f t="shared" si="4"/>
        <v>0</v>
      </c>
      <c r="H16" s="714">
        <f t="shared" si="4"/>
        <v>0</v>
      </c>
      <c r="I16" s="714">
        <f t="shared" si="4"/>
        <v>0</v>
      </c>
      <c r="J16" s="714">
        <f t="shared" si="4"/>
        <v>0</v>
      </c>
      <c r="K16" s="714">
        <f t="shared" si="4"/>
        <v>0</v>
      </c>
      <c r="L16" s="714">
        <f t="shared" si="4"/>
        <v>0</v>
      </c>
      <c r="M16" s="714">
        <f>+M11-M12+M13-M14+M15</f>
        <v>0</v>
      </c>
      <c r="N16" s="714">
        <f>+N11-N12+N13-N14+N15</f>
        <v>0</v>
      </c>
      <c r="O16" s="714">
        <f>+O11-O12+O13-O14+O15</f>
        <v>0</v>
      </c>
      <c r="P16" s="714">
        <f>+P11-P12+P13-P14+P15</f>
        <v>0</v>
      </c>
      <c r="Q16" s="1370"/>
      <c r="R16" s="1288"/>
      <c r="S16" s="1288"/>
      <c r="T16" s="1288"/>
      <c r="U16" s="1288"/>
      <c r="V16" s="1288"/>
      <c r="W16" s="1288"/>
      <c r="X16" s="1288"/>
      <c r="Y16" s="1288"/>
      <c r="Z16" s="1288"/>
      <c r="AA16" s="1288"/>
      <c r="AB16" s="1288"/>
      <c r="AC16" s="1288"/>
      <c r="AD16" s="1288"/>
      <c r="AE16" s="1288"/>
      <c r="AF16" s="1288"/>
      <c r="AG16" s="1288"/>
      <c r="AH16" s="1288"/>
      <c r="AI16" s="1288"/>
    </row>
    <row r="17" spans="2:35" ht="18" customHeight="1" thickBot="1">
      <c r="B17" s="1357"/>
      <c r="C17" s="986"/>
      <c r="D17" s="986"/>
      <c r="E17" s="986"/>
      <c r="F17" s="986"/>
      <c r="G17" s="986"/>
      <c r="H17" s="986"/>
      <c r="I17" s="986"/>
      <c r="J17" s="986"/>
      <c r="K17" s="986"/>
      <c r="L17" s="1288"/>
      <c r="M17" s="1288"/>
      <c r="N17" s="1288"/>
      <c r="O17" s="1288"/>
      <c r="P17" s="1288"/>
      <c r="Q17" s="1370"/>
      <c r="R17" s="1288"/>
      <c r="S17" s="1288"/>
      <c r="T17" s="1288"/>
      <c r="U17" s="1288"/>
      <c r="V17" s="1288"/>
      <c r="W17" s="1288"/>
      <c r="X17" s="1288"/>
      <c r="Y17" s="1288"/>
      <c r="Z17" s="1288"/>
      <c r="AA17" s="1288"/>
      <c r="AB17" s="1288"/>
      <c r="AC17" s="1288"/>
      <c r="AD17" s="1288"/>
      <c r="AE17" s="1288"/>
      <c r="AF17" s="1288"/>
      <c r="AG17" s="1288"/>
      <c r="AH17" s="1288"/>
      <c r="AI17" s="1288"/>
    </row>
    <row r="18" spans="2:35" ht="18" customHeight="1" thickBot="1">
      <c r="B18" s="1357"/>
      <c r="C18" s="986"/>
      <c r="D18" s="1384" t="s">
        <v>1100</v>
      </c>
      <c r="E18" s="1385" t="s">
        <v>1101</v>
      </c>
      <c r="F18" s="986"/>
      <c r="G18" s="986"/>
      <c r="H18" s="986"/>
      <c r="I18" s="986"/>
      <c r="J18" s="986"/>
      <c r="K18" s="986"/>
      <c r="L18" s="1386" t="s">
        <v>1102</v>
      </c>
      <c r="M18" s="1288"/>
      <c r="N18" s="1288"/>
      <c r="O18" s="1288"/>
      <c r="P18" s="1387" t="str">
        <f>+IF(ISERR(IRR(D16:P16,0))=TRUE,"NA",IF(SUM(D16:P16)=0,0,IRR(D16:P16,0)))</f>
        <v>NA</v>
      </c>
      <c r="Q18" s="1370"/>
      <c r="R18" s="1288"/>
      <c r="S18" s="1288"/>
      <c r="T18" s="1288"/>
      <c r="U18" s="1288"/>
      <c r="V18" s="1288"/>
      <c r="W18" s="1288"/>
      <c r="X18" s="1288"/>
      <c r="Y18" s="1288"/>
      <c r="Z18" s="1288"/>
      <c r="AA18" s="1288"/>
      <c r="AB18" s="1288"/>
      <c r="AC18" s="1288"/>
      <c r="AD18" s="1288"/>
      <c r="AE18" s="1288"/>
      <c r="AF18" s="1288"/>
      <c r="AG18" s="1288"/>
      <c r="AH18" s="1288"/>
      <c r="AI18" s="1288"/>
    </row>
    <row r="19" spans="2:35" ht="18" customHeight="1">
      <c r="B19" s="1357"/>
      <c r="C19" s="986"/>
      <c r="D19" s="1388">
        <f>+NPV(E19,$E$16:$P$16)+$D$16</f>
        <v>0</v>
      </c>
      <c r="E19" s="689"/>
      <c r="F19" s="986"/>
      <c r="G19" s="986"/>
      <c r="H19" s="986"/>
      <c r="I19" s="986"/>
      <c r="J19" s="986"/>
      <c r="K19" s="986"/>
      <c r="L19" s="1353" t="s">
        <v>213</v>
      </c>
      <c r="P19" s="1389"/>
      <c r="Q19" s="1370"/>
      <c r="R19" s="1288"/>
      <c r="S19" s="1288"/>
      <c r="T19" s="1288"/>
      <c r="U19" s="1288"/>
      <c r="V19" s="1288"/>
      <c r="W19" s="1288"/>
      <c r="X19" s="1288"/>
      <c r="Y19" s="1288"/>
      <c r="Z19" s="1288"/>
      <c r="AA19" s="1288"/>
      <c r="AB19" s="1288"/>
      <c r="AC19" s="1288"/>
      <c r="AD19" s="1288"/>
      <c r="AE19" s="1288"/>
      <c r="AF19" s="1288"/>
      <c r="AG19" s="1288"/>
      <c r="AH19" s="1288"/>
      <c r="AI19" s="1288"/>
    </row>
    <row r="20" spans="2:35" ht="18" customHeight="1">
      <c r="B20" s="1357"/>
      <c r="C20" s="986"/>
      <c r="D20" s="1388">
        <f>+NPV(E20,$E$16:$P$16)+$D$16</f>
        <v>0</v>
      </c>
      <c r="E20" s="689"/>
      <c r="F20" s="986"/>
      <c r="G20" s="986"/>
      <c r="H20" s="986"/>
      <c r="I20" s="986"/>
      <c r="J20" s="986"/>
      <c r="K20" s="986"/>
      <c r="L20" s="1288"/>
      <c r="M20" s="1288"/>
      <c r="N20" s="1288"/>
      <c r="O20" s="1288"/>
      <c r="P20" s="1288"/>
      <c r="Q20" s="1370"/>
      <c r="R20" s="1288"/>
      <c r="S20" s="1288"/>
      <c r="T20" s="1288"/>
      <c r="U20" s="1288"/>
      <c r="V20" s="1288"/>
      <c r="W20" s="1288"/>
      <c r="X20" s="1288"/>
      <c r="Y20" s="1288"/>
      <c r="Z20" s="1288"/>
      <c r="AA20" s="1288"/>
      <c r="AB20" s="1288"/>
      <c r="AC20" s="1288"/>
      <c r="AD20" s="1288"/>
      <c r="AE20" s="1288"/>
      <c r="AF20" s="1288"/>
      <c r="AG20" s="1288"/>
      <c r="AH20" s="1288"/>
      <c r="AI20" s="1288"/>
    </row>
    <row r="21" spans="2:35" ht="18" customHeight="1" thickBot="1">
      <c r="B21" s="1357"/>
      <c r="C21" s="986"/>
      <c r="D21" s="1390">
        <f>+NPV(E21,$E$16:$P$16)+$D$16</f>
        <v>0</v>
      </c>
      <c r="E21" s="690"/>
      <c r="F21" s="1288"/>
      <c r="G21" s="1288"/>
      <c r="H21" s="1288"/>
      <c r="I21" s="1288"/>
      <c r="J21" s="1288"/>
      <c r="K21" s="1288"/>
      <c r="L21" s="986"/>
      <c r="M21" s="986"/>
      <c r="N21" s="986"/>
      <c r="O21" s="986"/>
      <c r="P21" s="1288"/>
      <c r="Q21" s="1370"/>
      <c r="R21" s="1288"/>
      <c r="S21" s="1288"/>
      <c r="T21" s="1288"/>
      <c r="U21" s="1288"/>
      <c r="V21" s="1288"/>
      <c r="W21" s="1288"/>
      <c r="X21" s="1288"/>
      <c r="Y21" s="1288"/>
      <c r="Z21" s="1288"/>
      <c r="AA21" s="1288"/>
      <c r="AB21" s="1288"/>
      <c r="AC21" s="1288"/>
      <c r="AD21" s="1288"/>
      <c r="AE21" s="1288"/>
      <c r="AF21" s="1288"/>
      <c r="AG21" s="1288"/>
      <c r="AH21" s="1288"/>
      <c r="AI21" s="1288"/>
    </row>
    <row r="22" spans="2:35" ht="18" customHeight="1">
      <c r="B22" s="1357"/>
      <c r="C22" s="1288"/>
      <c r="D22" s="1288"/>
      <c r="E22" s="986"/>
      <c r="F22" s="1288"/>
      <c r="G22" s="1288"/>
      <c r="H22" s="1288"/>
      <c r="I22" s="1288"/>
      <c r="J22" s="1288"/>
      <c r="K22" s="1288"/>
      <c r="L22" s="986"/>
      <c r="M22" s="986"/>
      <c r="N22" s="986"/>
      <c r="O22" s="986"/>
      <c r="P22" s="1288"/>
      <c r="Q22" s="1370"/>
      <c r="R22" s="1288"/>
      <c r="S22" s="1288"/>
      <c r="T22" s="1288"/>
      <c r="U22" s="1288"/>
      <c r="V22" s="1288"/>
      <c r="W22" s="1288"/>
      <c r="X22" s="1288"/>
      <c r="Y22" s="1288"/>
      <c r="Z22" s="1288"/>
      <c r="AA22" s="1288"/>
      <c r="AB22" s="1288"/>
      <c r="AC22" s="1288"/>
      <c r="AD22" s="1288"/>
      <c r="AE22" s="1288"/>
      <c r="AF22" s="1288"/>
      <c r="AG22" s="1288"/>
      <c r="AH22" s="1288"/>
      <c r="AI22" s="1288"/>
    </row>
    <row r="23" spans="2:35" ht="18" customHeight="1">
      <c r="B23" s="1357"/>
      <c r="C23" s="1288"/>
      <c r="D23" s="1288"/>
      <c r="E23" s="986"/>
      <c r="F23" s="1288"/>
      <c r="G23" s="1288"/>
      <c r="H23" s="1288"/>
      <c r="I23" s="1288"/>
      <c r="J23" s="1288"/>
      <c r="K23" s="1288"/>
      <c r="L23" s="986"/>
      <c r="M23" s="986"/>
      <c r="N23" s="986"/>
      <c r="O23" s="986"/>
      <c r="P23" s="1288"/>
      <c r="Q23" s="1370"/>
      <c r="R23" s="1288"/>
      <c r="S23" s="1288"/>
      <c r="T23" s="1288"/>
      <c r="U23" s="1288"/>
      <c r="V23" s="1288"/>
      <c r="W23" s="1288"/>
      <c r="X23" s="1288"/>
      <c r="Y23" s="1288"/>
      <c r="Z23" s="1288"/>
      <c r="AA23" s="1288"/>
      <c r="AB23" s="1288"/>
      <c r="AC23" s="1288"/>
      <c r="AD23" s="1288"/>
      <c r="AE23" s="1288"/>
      <c r="AF23" s="1288"/>
      <c r="AG23" s="1288"/>
      <c r="AH23" s="1288"/>
      <c r="AI23" s="1288"/>
    </row>
    <row r="24" spans="2:35" ht="18" customHeight="1">
      <c r="B24" s="1357"/>
      <c r="C24" s="1288"/>
      <c r="D24" s="1288"/>
      <c r="E24" s="986"/>
      <c r="F24" s="1288"/>
      <c r="G24" s="1288"/>
      <c r="H24" s="1288"/>
      <c r="I24" s="1288"/>
      <c r="J24" s="1288"/>
      <c r="K24" s="1288"/>
      <c r="L24" s="986"/>
      <c r="M24" s="986"/>
      <c r="N24" s="986"/>
      <c r="O24" s="986"/>
      <c r="P24" s="1288"/>
      <c r="Q24" s="1370"/>
      <c r="R24" s="1288"/>
      <c r="S24" s="1288"/>
      <c r="T24" s="1288"/>
      <c r="U24" s="1288"/>
      <c r="V24" s="1288"/>
      <c r="W24" s="1288"/>
      <c r="X24" s="1288"/>
      <c r="Y24" s="1288"/>
      <c r="Z24" s="1288"/>
      <c r="AA24" s="1288"/>
      <c r="AB24" s="1288"/>
      <c r="AC24" s="1288"/>
      <c r="AD24" s="1288"/>
      <c r="AE24" s="1288"/>
      <c r="AF24" s="1288"/>
      <c r="AG24" s="1288"/>
      <c r="AH24" s="1288"/>
      <c r="AI24" s="1288"/>
    </row>
    <row r="25" spans="2:35" ht="18" customHeight="1">
      <c r="B25" s="1357"/>
      <c r="C25" s="1288"/>
      <c r="D25" s="1288"/>
      <c r="E25" s="986"/>
      <c r="F25" s="1288"/>
      <c r="G25" s="1288"/>
      <c r="H25" s="1288"/>
      <c r="I25" s="1288"/>
      <c r="J25" s="1288"/>
      <c r="K25" s="1288"/>
      <c r="L25" s="986"/>
      <c r="M25" s="986"/>
      <c r="N25" s="986"/>
      <c r="O25" s="986"/>
      <c r="P25" s="1288"/>
      <c r="Q25" s="1370"/>
      <c r="R25" s="1288"/>
      <c r="S25" s="1288"/>
      <c r="T25" s="1288"/>
      <c r="U25" s="1288"/>
      <c r="V25" s="1288"/>
      <c r="W25" s="1288"/>
      <c r="X25" s="1288"/>
      <c r="Y25" s="1288"/>
      <c r="Z25" s="1288"/>
      <c r="AA25" s="1288"/>
      <c r="AB25" s="1288"/>
      <c r="AC25" s="1288"/>
      <c r="AD25" s="1288"/>
      <c r="AE25" s="1288"/>
      <c r="AF25" s="1288"/>
      <c r="AG25" s="1288"/>
      <c r="AH25" s="1288"/>
      <c r="AI25" s="1288"/>
    </row>
    <row r="26" spans="2:35" ht="18" customHeight="1">
      <c r="B26" s="1357"/>
      <c r="C26" s="1288"/>
      <c r="D26" s="1288"/>
      <c r="E26" s="986"/>
      <c r="F26" s="1288"/>
      <c r="G26" s="1288"/>
      <c r="H26" s="1288"/>
      <c r="I26" s="1288"/>
      <c r="J26" s="1288"/>
      <c r="K26" s="1288"/>
      <c r="L26" s="986"/>
      <c r="M26" s="986"/>
      <c r="N26" s="986"/>
      <c r="O26" s="986"/>
      <c r="P26" s="1288"/>
      <c r="Q26" s="1370"/>
      <c r="R26" s="1288"/>
      <c r="S26" s="1288"/>
      <c r="T26" s="1288"/>
      <c r="U26" s="1288"/>
      <c r="V26" s="1288"/>
      <c r="W26" s="1288"/>
      <c r="X26" s="1288"/>
      <c r="Y26" s="1288"/>
      <c r="Z26" s="1288"/>
      <c r="AA26" s="1288"/>
      <c r="AB26" s="1288"/>
      <c r="AC26" s="1288"/>
      <c r="AD26" s="1288"/>
      <c r="AE26" s="1288"/>
      <c r="AF26" s="1288"/>
      <c r="AG26" s="1288"/>
      <c r="AH26" s="1288"/>
      <c r="AI26" s="1288"/>
    </row>
    <row r="27" spans="2:35" ht="18" customHeight="1">
      <c r="B27" s="1357"/>
      <c r="C27" s="1288"/>
      <c r="D27" s="1288"/>
      <c r="E27" s="986"/>
      <c r="F27" s="1288"/>
      <c r="G27" s="1288"/>
      <c r="H27" s="1288"/>
      <c r="I27" s="1288"/>
      <c r="J27" s="1288"/>
      <c r="K27" s="1288"/>
      <c r="L27" s="986"/>
      <c r="M27" s="986"/>
      <c r="N27" s="986"/>
      <c r="O27" s="986"/>
      <c r="P27" s="1288"/>
      <c r="Q27" s="1370"/>
      <c r="R27" s="1288"/>
      <c r="S27" s="1288"/>
      <c r="T27" s="1288"/>
      <c r="U27" s="1288"/>
      <c r="V27" s="1288"/>
      <c r="W27" s="1288"/>
      <c r="X27" s="1288"/>
      <c r="Y27" s="1288"/>
      <c r="Z27" s="1288"/>
      <c r="AA27" s="1288"/>
      <c r="AB27" s="1288"/>
      <c r="AC27" s="1288"/>
      <c r="AD27" s="1288"/>
      <c r="AE27" s="1288"/>
      <c r="AF27" s="1288"/>
      <c r="AG27" s="1288"/>
      <c r="AH27" s="1288"/>
      <c r="AI27" s="1288"/>
    </row>
    <row r="28" spans="2:35" ht="18" customHeight="1">
      <c r="B28" s="1357"/>
      <c r="C28" s="1288"/>
      <c r="D28" s="1288"/>
      <c r="E28" s="986"/>
      <c r="F28" s="1288"/>
      <c r="G28" s="1288"/>
      <c r="H28" s="1288"/>
      <c r="I28" s="1288"/>
      <c r="J28" s="1288"/>
      <c r="K28" s="1288"/>
      <c r="L28" s="986"/>
      <c r="M28" s="986"/>
      <c r="N28" s="986"/>
      <c r="O28" s="986"/>
      <c r="P28" s="1288"/>
      <c r="Q28" s="1370"/>
      <c r="R28" s="1288"/>
      <c r="S28" s="1288"/>
      <c r="T28" s="1288"/>
      <c r="U28" s="1288"/>
      <c r="V28" s="1288"/>
      <c r="W28" s="1288"/>
      <c r="X28" s="1288"/>
      <c r="Y28" s="1288"/>
      <c r="Z28" s="1288"/>
      <c r="AA28" s="1288"/>
      <c r="AB28" s="1288"/>
      <c r="AC28" s="1288"/>
      <c r="AD28" s="1288"/>
      <c r="AE28" s="1288"/>
      <c r="AF28" s="1288"/>
      <c r="AG28" s="1288"/>
      <c r="AH28" s="1288"/>
      <c r="AI28" s="1288"/>
    </row>
    <row r="29" spans="2:35" ht="18" customHeight="1">
      <c r="B29" s="1357"/>
      <c r="C29" s="1288"/>
      <c r="D29" s="1288"/>
      <c r="E29" s="986"/>
      <c r="F29" s="1288"/>
      <c r="G29" s="1288"/>
      <c r="H29" s="1288"/>
      <c r="I29" s="1288"/>
      <c r="J29" s="1288"/>
      <c r="K29" s="1288"/>
      <c r="L29" s="986"/>
      <c r="M29" s="986"/>
      <c r="N29" s="986"/>
      <c r="O29" s="986"/>
      <c r="P29" s="1288"/>
      <c r="Q29" s="1370"/>
      <c r="R29" s="1288"/>
      <c r="S29" s="1288"/>
      <c r="T29" s="1288"/>
      <c r="U29" s="1288"/>
      <c r="V29" s="1288"/>
      <c r="W29" s="1288"/>
      <c r="X29" s="1288"/>
      <c r="Y29" s="1288"/>
      <c r="Z29" s="1288"/>
      <c r="AA29" s="1288"/>
      <c r="AB29" s="1288"/>
      <c r="AC29" s="1288"/>
      <c r="AD29" s="1288"/>
      <c r="AE29" s="1288"/>
      <c r="AF29" s="1288"/>
      <c r="AG29" s="1288"/>
      <c r="AH29" s="1288"/>
      <c r="AI29" s="1288"/>
    </row>
    <row r="30" spans="2:35" ht="18" customHeight="1">
      <c r="B30" s="1357"/>
      <c r="C30" s="1288"/>
      <c r="D30" s="1288"/>
      <c r="E30" s="986"/>
      <c r="F30" s="1288"/>
      <c r="G30" s="1288"/>
      <c r="H30" s="1288"/>
      <c r="I30" s="1288"/>
      <c r="J30" s="1288"/>
      <c r="K30" s="1288"/>
      <c r="L30" s="986"/>
      <c r="M30" s="986"/>
      <c r="N30" s="986"/>
      <c r="O30" s="986"/>
      <c r="P30" s="1288"/>
      <c r="Q30" s="1370"/>
      <c r="R30" s="1288"/>
      <c r="S30" s="1288"/>
      <c r="T30" s="1288"/>
      <c r="U30" s="1288"/>
      <c r="V30" s="1288"/>
      <c r="W30" s="1288"/>
      <c r="X30" s="1288"/>
      <c r="Y30" s="1288"/>
      <c r="Z30" s="1288"/>
      <c r="AA30" s="1288"/>
      <c r="AB30" s="1288"/>
      <c r="AC30" s="1288"/>
      <c r="AD30" s="1288"/>
      <c r="AE30" s="1288"/>
      <c r="AF30" s="1288"/>
      <c r="AG30" s="1288"/>
      <c r="AH30" s="1288"/>
      <c r="AI30" s="1288"/>
    </row>
    <row r="31" spans="2:35" ht="18" customHeight="1">
      <c r="B31" s="1357"/>
      <c r="C31" s="1288"/>
      <c r="D31" s="1288"/>
      <c r="E31" s="986"/>
      <c r="F31" s="1288"/>
      <c r="G31" s="1288"/>
      <c r="H31" s="1288"/>
      <c r="I31" s="1288"/>
      <c r="J31" s="1288"/>
      <c r="K31" s="1288"/>
      <c r="L31" s="986"/>
      <c r="M31" s="986"/>
      <c r="N31" s="986"/>
      <c r="O31" s="986"/>
      <c r="P31" s="1288"/>
      <c r="Q31" s="1370"/>
      <c r="R31" s="1288"/>
      <c r="S31" s="1288"/>
      <c r="T31" s="1288"/>
      <c r="U31" s="1288"/>
      <c r="V31" s="1288"/>
      <c r="W31" s="1288"/>
      <c r="X31" s="1288"/>
      <c r="Y31" s="1288"/>
      <c r="Z31" s="1288"/>
      <c r="AA31" s="1288"/>
      <c r="AB31" s="1288"/>
      <c r="AC31" s="1288"/>
      <c r="AD31" s="1288"/>
      <c r="AE31" s="1288"/>
      <c r="AF31" s="1288"/>
      <c r="AG31" s="1288"/>
      <c r="AH31" s="1288"/>
      <c r="AI31" s="1288"/>
    </row>
    <row r="32" spans="2:35" ht="18" customHeight="1">
      <c r="B32" s="1357"/>
      <c r="C32" s="1288"/>
      <c r="D32" s="1288"/>
      <c r="E32" s="986"/>
      <c r="F32" s="1288"/>
      <c r="G32" s="1288"/>
      <c r="H32" s="1288"/>
      <c r="I32" s="1288"/>
      <c r="J32" s="1288"/>
      <c r="K32" s="1288"/>
      <c r="L32" s="986"/>
      <c r="M32" s="986"/>
      <c r="N32" s="986"/>
      <c r="O32" s="986"/>
      <c r="P32" s="1288"/>
      <c r="Q32" s="1370"/>
      <c r="R32" s="1288"/>
      <c r="S32" s="1288"/>
      <c r="T32" s="1288"/>
      <c r="U32" s="1288"/>
      <c r="V32" s="1288"/>
      <c r="W32" s="1288"/>
      <c r="X32" s="1288"/>
      <c r="Y32" s="1288"/>
      <c r="Z32" s="1288"/>
      <c r="AA32" s="1288"/>
      <c r="AB32" s="1288"/>
      <c r="AC32" s="1288"/>
      <c r="AD32" s="1288"/>
      <c r="AE32" s="1288"/>
      <c r="AF32" s="1288"/>
      <c r="AG32" s="1288"/>
      <c r="AH32" s="1288"/>
      <c r="AI32" s="1288"/>
    </row>
    <row r="33" spans="2:35" ht="18" customHeight="1">
      <c r="B33" s="1357"/>
      <c r="C33" s="1288"/>
      <c r="D33" s="1288"/>
      <c r="E33" s="986"/>
      <c r="F33" s="1288"/>
      <c r="G33" s="1288"/>
      <c r="H33" s="1288"/>
      <c r="I33" s="1288"/>
      <c r="J33" s="1288"/>
      <c r="K33" s="1288"/>
      <c r="L33" s="986"/>
      <c r="M33" s="986"/>
      <c r="N33" s="986"/>
      <c r="O33" s="986"/>
      <c r="P33" s="1288"/>
      <c r="Q33" s="1370"/>
      <c r="R33" s="1288"/>
      <c r="S33" s="1288"/>
      <c r="T33" s="1288"/>
      <c r="U33" s="1288"/>
      <c r="V33" s="1288"/>
      <c r="W33" s="1288"/>
      <c r="X33" s="1288"/>
      <c r="Y33" s="1288"/>
      <c r="Z33" s="1288"/>
      <c r="AA33" s="1288"/>
      <c r="AB33" s="1288"/>
      <c r="AC33" s="1288"/>
      <c r="AD33" s="1288"/>
      <c r="AE33" s="1288"/>
      <c r="AF33" s="1288"/>
      <c r="AG33" s="1288"/>
      <c r="AH33" s="1288"/>
      <c r="AI33" s="1288"/>
    </row>
    <row r="34" spans="2:35" ht="18" customHeight="1">
      <c r="B34" s="1357"/>
      <c r="C34" s="1288"/>
      <c r="D34" s="1288"/>
      <c r="E34" s="986"/>
      <c r="F34" s="1288"/>
      <c r="G34" s="1288"/>
      <c r="H34" s="1288"/>
      <c r="I34" s="1288"/>
      <c r="J34" s="1288"/>
      <c r="K34" s="1288"/>
      <c r="L34" s="986"/>
      <c r="M34" s="986"/>
      <c r="N34" s="986"/>
      <c r="O34" s="986"/>
      <c r="P34" s="1288"/>
      <c r="Q34" s="1370"/>
      <c r="R34" s="1288"/>
      <c r="S34" s="1288"/>
      <c r="T34" s="1288"/>
      <c r="U34" s="1288"/>
      <c r="V34" s="1288"/>
      <c r="W34" s="1288"/>
      <c r="X34" s="1288"/>
      <c r="Y34" s="1288"/>
      <c r="Z34" s="1288"/>
      <c r="AA34" s="1288"/>
      <c r="AB34" s="1288"/>
      <c r="AC34" s="1288"/>
      <c r="AD34" s="1288"/>
      <c r="AE34" s="1288"/>
      <c r="AF34" s="1288"/>
      <c r="AG34" s="1288"/>
      <c r="AH34" s="1288"/>
      <c r="AI34" s="1288"/>
    </row>
    <row r="35" spans="2:35" ht="18" customHeight="1">
      <c r="B35" s="1357"/>
      <c r="C35" s="1288"/>
      <c r="D35" s="1288"/>
      <c r="E35" s="986"/>
      <c r="F35" s="1288"/>
      <c r="G35" s="1288"/>
      <c r="H35" s="1288"/>
      <c r="I35" s="1288"/>
      <c r="J35" s="1288"/>
      <c r="K35" s="1288"/>
      <c r="L35" s="986"/>
      <c r="M35" s="986"/>
      <c r="N35" s="986"/>
      <c r="O35" s="986"/>
      <c r="P35" s="1288"/>
      <c r="Q35" s="1370"/>
      <c r="R35" s="1288"/>
      <c r="S35" s="1288"/>
      <c r="T35" s="1288"/>
      <c r="U35" s="1288"/>
      <c r="V35" s="1288"/>
      <c r="W35" s="1288"/>
      <c r="X35" s="1288"/>
      <c r="Y35" s="1288"/>
      <c r="Z35" s="1288"/>
      <c r="AA35" s="1288"/>
      <c r="AB35" s="1288"/>
      <c r="AC35" s="1288"/>
      <c r="AD35" s="1288"/>
      <c r="AE35" s="1288"/>
      <c r="AF35" s="1288"/>
      <c r="AG35" s="1288"/>
      <c r="AH35" s="1288"/>
      <c r="AI35" s="1288"/>
    </row>
    <row r="36" spans="2:35" ht="18" customHeight="1">
      <c r="B36" s="1357"/>
      <c r="C36" s="1288"/>
      <c r="D36" s="1288"/>
      <c r="E36" s="986"/>
      <c r="F36" s="1288"/>
      <c r="G36" s="1288"/>
      <c r="H36" s="1288"/>
      <c r="I36" s="1288"/>
      <c r="J36" s="1288"/>
      <c r="K36" s="1288"/>
      <c r="L36" s="986"/>
      <c r="M36" s="986"/>
      <c r="N36" s="986"/>
      <c r="O36" s="986"/>
      <c r="P36" s="1288"/>
      <c r="Q36" s="1370"/>
      <c r="R36" s="1288"/>
      <c r="S36" s="1288"/>
      <c r="T36" s="1288"/>
      <c r="U36" s="1288"/>
      <c r="V36" s="1288"/>
      <c r="W36" s="1288"/>
      <c r="X36" s="1288"/>
      <c r="Y36" s="1288"/>
      <c r="Z36" s="1288"/>
      <c r="AA36" s="1288"/>
      <c r="AB36" s="1288"/>
      <c r="AC36" s="1288"/>
      <c r="AD36" s="1288"/>
      <c r="AE36" s="1288"/>
      <c r="AF36" s="1288"/>
      <c r="AG36" s="1288"/>
      <c r="AH36" s="1288"/>
      <c r="AI36" s="1288"/>
    </row>
    <row r="37" spans="2:35" ht="18" customHeight="1">
      <c r="B37" s="1357"/>
      <c r="C37" s="1288"/>
      <c r="D37" s="1288"/>
      <c r="E37" s="986"/>
      <c r="F37" s="1288"/>
      <c r="G37" s="1288"/>
      <c r="H37" s="1288"/>
      <c r="I37" s="1288"/>
      <c r="J37" s="1288"/>
      <c r="K37" s="1288"/>
      <c r="L37" s="986"/>
      <c r="M37" s="986"/>
      <c r="N37" s="986"/>
      <c r="O37" s="986"/>
      <c r="P37" s="1288"/>
      <c r="Q37" s="1370"/>
      <c r="R37" s="1288"/>
      <c r="S37" s="1288"/>
      <c r="T37" s="1288"/>
      <c r="U37" s="1288"/>
      <c r="V37" s="1288"/>
      <c r="W37" s="1288"/>
      <c r="X37" s="1288"/>
      <c r="Y37" s="1288"/>
      <c r="Z37" s="1288"/>
      <c r="AA37" s="1288"/>
      <c r="AB37" s="1288"/>
      <c r="AC37" s="1288"/>
      <c r="AD37" s="1288"/>
      <c r="AE37" s="1288"/>
      <c r="AF37" s="1288"/>
      <c r="AG37" s="1288"/>
      <c r="AH37" s="1288"/>
      <c r="AI37" s="1288"/>
    </row>
    <row r="38" spans="2:35" ht="18" customHeight="1">
      <c r="B38" s="1357"/>
      <c r="C38" s="1288"/>
      <c r="D38" s="1288"/>
      <c r="E38" s="986"/>
      <c r="F38" s="1288"/>
      <c r="G38" s="1288"/>
      <c r="H38" s="1288"/>
      <c r="I38" s="1288"/>
      <c r="J38" s="1288"/>
      <c r="K38" s="1288"/>
      <c r="L38" s="986"/>
      <c r="M38" s="986"/>
      <c r="N38" s="986"/>
      <c r="O38" s="986"/>
      <c r="P38" s="1288"/>
      <c r="Q38" s="1370"/>
      <c r="R38" s="1288"/>
      <c r="S38" s="1288"/>
      <c r="T38" s="1288"/>
      <c r="U38" s="1288"/>
      <c r="V38" s="1288"/>
      <c r="W38" s="1288"/>
      <c r="X38" s="1288"/>
      <c r="Y38" s="1288"/>
      <c r="Z38" s="1288"/>
      <c r="AA38" s="1288"/>
      <c r="AB38" s="1288"/>
      <c r="AC38" s="1288"/>
      <c r="AD38" s="1288"/>
      <c r="AE38" s="1288"/>
      <c r="AF38" s="1288"/>
      <c r="AG38" s="1288"/>
      <c r="AH38" s="1288"/>
      <c r="AI38" s="1288"/>
    </row>
    <row r="39" spans="2:35" ht="14.25" customHeight="1">
      <c r="B39" s="1357"/>
      <c r="C39" s="1956"/>
      <c r="D39" s="1957"/>
      <c r="E39" s="1957"/>
      <c r="F39" s="919"/>
      <c r="G39" s="919"/>
      <c r="H39" s="919"/>
      <c r="I39" s="919"/>
      <c r="J39" s="919"/>
      <c r="K39" s="919"/>
      <c r="L39" s="1288"/>
      <c r="M39" s="1288"/>
      <c r="N39" s="1288"/>
      <c r="O39" s="1288"/>
      <c r="P39" s="1288"/>
      <c r="Q39" s="1370"/>
      <c r="R39" s="1288"/>
      <c r="S39" s="1288"/>
      <c r="T39" s="1288"/>
      <c r="U39" s="1288"/>
      <c r="V39" s="1288"/>
      <c r="W39" s="1288"/>
      <c r="X39" s="1288"/>
      <c r="Y39" s="1288"/>
      <c r="Z39" s="1288"/>
      <c r="AA39" s="1288"/>
      <c r="AB39" s="1288"/>
      <c r="AC39" s="1288"/>
      <c r="AD39" s="1288"/>
      <c r="AE39" s="1288"/>
      <c r="AF39" s="1288"/>
      <c r="AG39" s="1288"/>
      <c r="AH39" s="1288"/>
      <c r="AI39" s="1288"/>
    </row>
    <row r="40" spans="2:35" ht="18" customHeight="1">
      <c r="B40" s="1357"/>
      <c r="C40" s="1391"/>
      <c r="D40" s="1288"/>
      <c r="E40" s="1288"/>
      <c r="F40" s="1288"/>
      <c r="G40" s="1288"/>
      <c r="H40" s="1288"/>
      <c r="I40" s="1288"/>
      <c r="J40" s="1288"/>
      <c r="K40" s="1288"/>
      <c r="L40" s="1288"/>
      <c r="M40" s="1288"/>
      <c r="N40" s="1288"/>
      <c r="O40" s="1288"/>
      <c r="P40" s="986"/>
      <c r="Q40" s="1370"/>
      <c r="R40" s="1288"/>
      <c r="S40" s="1288"/>
      <c r="T40" s="1288"/>
      <c r="U40" s="1288"/>
      <c r="V40" s="1288"/>
      <c r="W40" s="1288"/>
      <c r="X40" s="1288"/>
      <c r="Y40" s="1288"/>
      <c r="Z40" s="1288"/>
      <c r="AA40" s="1288"/>
      <c r="AB40" s="1288"/>
      <c r="AC40" s="1288"/>
      <c r="AD40" s="1288"/>
      <c r="AE40" s="1288"/>
      <c r="AF40" s="1288"/>
      <c r="AG40" s="1288"/>
      <c r="AH40" s="1288"/>
      <c r="AI40" s="1288"/>
    </row>
    <row r="41" spans="2:35">
      <c r="B41" s="1357"/>
      <c r="C41" s="1288"/>
      <c r="D41" s="1288"/>
      <c r="E41" s="1288"/>
      <c r="F41" s="1288"/>
      <c r="G41" s="1288"/>
      <c r="H41" s="1288"/>
      <c r="I41" s="1288"/>
      <c r="J41" s="1288"/>
      <c r="K41" s="1288"/>
      <c r="L41" s="1288"/>
      <c r="M41" s="1288"/>
      <c r="N41" s="1288"/>
      <c r="O41" s="1288"/>
      <c r="P41" s="1288"/>
      <c r="Q41" s="1370"/>
      <c r="R41" s="1288"/>
      <c r="S41" s="1288"/>
      <c r="T41" s="1288"/>
      <c r="U41" s="1288"/>
      <c r="V41" s="1288"/>
      <c r="W41" s="1288"/>
      <c r="X41" s="1288"/>
      <c r="Y41" s="1288"/>
      <c r="Z41" s="1288"/>
      <c r="AA41" s="1288"/>
      <c r="AB41" s="1288"/>
      <c r="AC41" s="1288"/>
      <c r="AD41" s="1288"/>
      <c r="AE41" s="1288"/>
      <c r="AF41" s="1288"/>
      <c r="AG41" s="1288"/>
      <c r="AH41" s="1288"/>
      <c r="AI41" s="1288"/>
    </row>
    <row r="42" spans="2:35">
      <c r="B42" s="1357"/>
      <c r="C42" s="1288"/>
      <c r="D42" s="1288"/>
      <c r="E42" s="1288"/>
      <c r="F42" s="1288"/>
      <c r="G42" s="1288"/>
      <c r="H42" s="1288"/>
      <c r="I42" s="1288"/>
      <c r="J42" s="1288"/>
      <c r="K42" s="1288"/>
      <c r="L42" s="1288"/>
      <c r="M42" s="1288"/>
      <c r="N42" s="1288"/>
      <c r="O42" s="1288"/>
      <c r="P42" s="1288"/>
      <c r="Q42" s="1370"/>
      <c r="R42" s="1288"/>
      <c r="S42" s="1288"/>
      <c r="T42" s="1288"/>
      <c r="U42" s="1288"/>
      <c r="V42" s="1288"/>
      <c r="W42" s="1288"/>
      <c r="X42" s="1288"/>
      <c r="Y42" s="1288"/>
      <c r="Z42" s="1288"/>
      <c r="AA42" s="1288"/>
      <c r="AB42" s="1288"/>
      <c r="AC42" s="1288"/>
      <c r="AD42" s="1288"/>
      <c r="AE42" s="1288"/>
      <c r="AF42" s="1288"/>
      <c r="AG42" s="1288"/>
      <c r="AH42" s="1288"/>
      <c r="AI42" s="1288"/>
    </row>
    <row r="43" spans="2:35">
      <c r="B43" s="1392"/>
      <c r="C43" s="1393"/>
      <c r="D43" s="1393"/>
      <c r="E43" s="1393"/>
      <c r="F43" s="1393"/>
      <c r="G43" s="1393"/>
      <c r="H43" s="1393"/>
      <c r="I43" s="1393"/>
      <c r="J43" s="1393"/>
      <c r="K43" s="1393"/>
      <c r="L43" s="1393"/>
      <c r="M43" s="1393"/>
      <c r="N43" s="1393"/>
      <c r="O43" s="1393"/>
      <c r="P43" s="1393"/>
      <c r="Q43" s="1394"/>
      <c r="R43" s="1288"/>
      <c r="S43" s="1288"/>
      <c r="T43" s="1288"/>
      <c r="U43" s="1288"/>
      <c r="V43" s="1288"/>
      <c r="W43" s="1288"/>
      <c r="X43" s="1288"/>
      <c r="Y43" s="1288"/>
      <c r="Z43" s="1288"/>
      <c r="AA43" s="1288"/>
      <c r="AB43" s="1288"/>
      <c r="AC43" s="1288"/>
      <c r="AD43" s="1288"/>
      <c r="AE43" s="1288"/>
      <c r="AF43" s="1288"/>
      <c r="AG43" s="1288"/>
      <c r="AH43" s="1288"/>
      <c r="AI43" s="1288"/>
    </row>
    <row r="44" spans="2:35" ht="15" customHeight="1">
      <c r="C44" s="1391"/>
      <c r="D44" s="1288"/>
      <c r="E44" s="1288"/>
      <c r="F44" s="1288"/>
      <c r="G44" s="1288"/>
      <c r="H44" s="1288"/>
      <c r="I44" s="1288"/>
      <c r="J44" s="1288"/>
      <c r="K44" s="1288"/>
      <c r="L44" s="1288"/>
      <c r="M44" s="1288"/>
      <c r="N44" s="1288"/>
      <c r="O44" s="1288"/>
      <c r="P44" s="1288"/>
      <c r="R44" s="1288"/>
      <c r="S44" s="1288"/>
      <c r="T44" s="1288"/>
      <c r="U44" s="1288"/>
      <c r="V44" s="1288"/>
      <c r="W44" s="1395"/>
      <c r="X44" s="1288"/>
      <c r="Y44" s="1288"/>
      <c r="Z44" s="1288"/>
      <c r="AA44" s="1288"/>
      <c r="AB44" s="1288"/>
      <c r="AC44" s="1288"/>
      <c r="AD44" s="1288"/>
      <c r="AE44" s="1288"/>
      <c r="AF44" s="1288"/>
      <c r="AG44" s="1288"/>
      <c r="AH44" s="1288"/>
      <c r="AI44" s="1288"/>
    </row>
    <row r="45" spans="2:35" ht="15" customHeight="1">
      <c r="B45" s="952" t="s">
        <v>3811</v>
      </c>
      <c r="C45" s="953"/>
      <c r="D45" s="953"/>
      <c r="E45" s="953"/>
      <c r="F45" s="953"/>
      <c r="G45" s="953"/>
      <c r="H45" s="953"/>
      <c r="I45" s="953"/>
      <c r="J45" s="953"/>
      <c r="K45" s="953"/>
      <c r="L45" s="1396"/>
      <c r="M45" s="1396"/>
      <c r="N45" s="1396"/>
      <c r="O45" s="1396"/>
      <c r="P45" s="1396"/>
      <c r="Q45" s="1397"/>
      <c r="R45" s="1288"/>
      <c r="S45" s="1288"/>
      <c r="T45" s="1288"/>
      <c r="U45" s="1288"/>
      <c r="V45" s="1288"/>
      <c r="W45" s="1288"/>
      <c r="X45" s="1288"/>
      <c r="Y45" s="1288"/>
      <c r="Z45" s="1288"/>
      <c r="AA45" s="1288"/>
      <c r="AB45" s="1288"/>
      <c r="AC45" s="1288"/>
      <c r="AD45" s="1288"/>
      <c r="AE45" s="1288"/>
      <c r="AF45" s="1288"/>
      <c r="AG45" s="1288"/>
      <c r="AH45" s="1288"/>
      <c r="AI45" s="1288"/>
    </row>
    <row r="46" spans="2:35" ht="6.75" customHeight="1">
      <c r="B46" s="1285"/>
      <c r="C46" s="919"/>
      <c r="D46" s="925"/>
      <c r="E46" s="955"/>
      <c r="F46" s="955"/>
      <c r="G46" s="955"/>
      <c r="H46" s="955"/>
      <c r="I46" s="955"/>
      <c r="J46" s="1286"/>
      <c r="K46" s="1287"/>
      <c r="L46" s="1288"/>
      <c r="M46" s="1288"/>
      <c r="N46" s="1288"/>
      <c r="O46" s="1288"/>
      <c r="P46" s="1288"/>
      <c r="Q46" s="1288"/>
      <c r="R46" s="1288"/>
      <c r="S46" s="1288"/>
      <c r="T46" s="1288"/>
      <c r="U46" s="1288"/>
      <c r="V46" s="1288"/>
      <c r="W46" s="1288"/>
      <c r="X46" s="1288"/>
      <c r="Y46" s="1288"/>
      <c r="Z46" s="1288"/>
      <c r="AA46" s="1288"/>
      <c r="AB46" s="1288"/>
      <c r="AC46" s="1288"/>
      <c r="AD46" s="1288"/>
      <c r="AE46" s="1288"/>
      <c r="AF46" s="1288"/>
      <c r="AG46" s="1288"/>
      <c r="AH46" s="1288"/>
      <c r="AI46" s="1288"/>
    </row>
    <row r="47" spans="2:35" ht="15" customHeight="1">
      <c r="B47" s="957">
        <f>'F1'!$K$19</f>
        <v>0</v>
      </c>
      <c r="C47" s="958"/>
      <c r="D47" s="958"/>
      <c r="E47" s="958"/>
      <c r="F47" s="958"/>
      <c r="G47" s="958"/>
      <c r="H47" s="958"/>
      <c r="I47" s="958"/>
      <c r="J47" s="958"/>
      <c r="K47" s="958"/>
      <c r="L47" s="1289"/>
      <c r="M47" s="1289"/>
      <c r="N47" s="1289"/>
      <c r="O47" s="1289"/>
      <c r="P47" s="1289"/>
      <c r="Q47" s="1398"/>
      <c r="R47" s="1288"/>
      <c r="S47" s="1288"/>
      <c r="T47" s="1288"/>
      <c r="U47" s="1288"/>
      <c r="V47" s="1288"/>
      <c r="W47" s="1288"/>
      <c r="X47" s="1288"/>
      <c r="Y47" s="1288"/>
      <c r="Z47" s="1288"/>
      <c r="AA47" s="1288"/>
      <c r="AB47" s="1288"/>
      <c r="AC47" s="1288"/>
      <c r="AD47" s="1288"/>
      <c r="AE47" s="1288"/>
      <c r="AF47" s="1288"/>
      <c r="AG47" s="1288"/>
      <c r="AH47" s="1288"/>
      <c r="AI47" s="1288"/>
    </row>
    <row r="48" spans="2:35" ht="15" customHeight="1">
      <c r="C48" s="1288"/>
      <c r="D48" s="1288"/>
      <c r="E48" s="1288"/>
      <c r="F48" s="1288"/>
      <c r="G48" s="1288"/>
      <c r="H48" s="1288"/>
      <c r="I48" s="1288"/>
      <c r="J48" s="1288"/>
      <c r="K48" s="1288"/>
      <c r="L48" s="1288"/>
      <c r="M48" s="1288"/>
      <c r="N48" s="1288"/>
      <c r="O48" s="1288"/>
      <c r="P48" s="1288"/>
      <c r="Q48" s="1288"/>
      <c r="R48" s="1288"/>
      <c r="S48" s="1288"/>
      <c r="T48" s="1288"/>
      <c r="U48" s="1288"/>
      <c r="V48" s="1288"/>
      <c r="W48" s="1288"/>
      <c r="X48" s="1288"/>
      <c r="Y48" s="1288"/>
      <c r="Z48" s="1288"/>
      <c r="AA48" s="1288"/>
      <c r="AB48" s="1288"/>
      <c r="AC48" s="1288"/>
      <c r="AD48" s="1288"/>
      <c r="AE48" s="1288"/>
      <c r="AF48" s="1288"/>
      <c r="AG48" s="1288"/>
      <c r="AH48" s="1288"/>
      <c r="AI48" s="1288"/>
    </row>
    <row r="49" spans="3:35" ht="15" customHeight="1">
      <c r="C49" s="1288"/>
      <c r="D49" s="1288"/>
      <c r="E49" s="1288"/>
      <c r="F49" s="1288"/>
      <c r="G49" s="1288"/>
      <c r="H49" s="1288"/>
      <c r="I49" s="1288"/>
      <c r="J49" s="1288"/>
      <c r="K49" s="1288"/>
      <c r="L49" s="1288"/>
      <c r="M49" s="1288"/>
      <c r="N49" s="1288"/>
      <c r="O49" s="1288"/>
      <c r="P49" s="1288"/>
      <c r="Q49" s="1395" t="s">
        <v>2601</v>
      </c>
      <c r="S49" s="1288"/>
      <c r="T49" s="1288"/>
      <c r="U49" s="1288"/>
      <c r="V49" s="1288"/>
      <c r="W49" s="1288"/>
      <c r="X49" s="1288"/>
      <c r="Y49" s="1288"/>
      <c r="Z49" s="1288"/>
      <c r="AA49" s="1288"/>
      <c r="AB49" s="1288"/>
      <c r="AC49" s="1288"/>
      <c r="AD49" s="1288"/>
      <c r="AE49" s="1288"/>
      <c r="AF49" s="1288"/>
      <c r="AG49" s="1288"/>
      <c r="AH49" s="1288"/>
      <c r="AI49" s="1288"/>
    </row>
    <row r="50" spans="3:35" ht="15" customHeight="1">
      <c r="C50" s="1288"/>
      <c r="D50" s="1288"/>
      <c r="E50" s="1288"/>
      <c r="F50" s="1288"/>
      <c r="G50" s="1288"/>
      <c r="H50" s="1288"/>
      <c r="I50" s="1288"/>
      <c r="J50" s="1288"/>
      <c r="K50" s="1288"/>
      <c r="L50" s="1288"/>
      <c r="M50" s="1288"/>
      <c r="N50" s="1288"/>
      <c r="O50" s="1288"/>
      <c r="P50" s="1288"/>
      <c r="R50" s="1288"/>
      <c r="S50" s="1288"/>
      <c r="T50" s="1288"/>
      <c r="U50" s="1288"/>
      <c r="V50" s="1288"/>
      <c r="W50" s="1288"/>
      <c r="X50" s="1288"/>
      <c r="Y50" s="1288"/>
      <c r="Z50" s="1288"/>
      <c r="AA50" s="1288"/>
      <c r="AB50" s="1288"/>
      <c r="AC50" s="1288"/>
      <c r="AD50" s="1288"/>
      <c r="AE50" s="1288"/>
      <c r="AF50" s="1288"/>
      <c r="AG50" s="1288"/>
      <c r="AH50" s="1288"/>
      <c r="AI50" s="1288"/>
    </row>
    <row r="51" spans="3:35" ht="15" hidden="1" customHeight="1">
      <c r="C51" s="1288"/>
      <c r="D51" s="1288"/>
      <c r="E51" s="1288"/>
      <c r="F51" s="1288"/>
      <c r="G51" s="1288"/>
      <c r="H51" s="1288"/>
      <c r="I51" s="1288"/>
      <c r="J51" s="1288"/>
      <c r="K51" s="1288"/>
      <c r="L51" s="1288"/>
      <c r="M51" s="1288"/>
      <c r="N51" s="1288"/>
      <c r="O51" s="1288"/>
      <c r="P51" s="1288"/>
      <c r="Q51" s="1288"/>
      <c r="R51" s="1288"/>
      <c r="S51" s="1288"/>
      <c r="T51" s="1288"/>
      <c r="U51" s="1288"/>
      <c r="V51" s="1288"/>
      <c r="W51" s="1288"/>
      <c r="X51" s="1288"/>
      <c r="Y51" s="1288"/>
      <c r="Z51" s="1288"/>
      <c r="AA51" s="1288"/>
      <c r="AB51" s="1288"/>
      <c r="AC51" s="1288"/>
      <c r="AD51" s="1288"/>
      <c r="AE51" s="1288"/>
      <c r="AF51" s="1288"/>
      <c r="AG51" s="1288"/>
      <c r="AH51" s="1288"/>
      <c r="AI51" s="1288"/>
    </row>
    <row r="52" spans="3:35" ht="15" hidden="1" customHeight="1">
      <c r="C52" s="1288"/>
      <c r="D52" s="1288"/>
      <c r="E52" s="1288"/>
      <c r="F52" s="1288"/>
      <c r="G52" s="1288"/>
      <c r="H52" s="1288"/>
      <c r="I52" s="1288"/>
      <c r="J52" s="1288"/>
      <c r="K52" s="1288"/>
      <c r="L52" s="1288"/>
      <c r="M52" s="1288"/>
      <c r="N52" s="1288"/>
      <c r="O52" s="1288"/>
      <c r="P52" s="1288"/>
      <c r="Q52" s="1288"/>
      <c r="R52" s="1288"/>
      <c r="S52" s="1288"/>
      <c r="T52" s="1288"/>
      <c r="U52" s="1288"/>
      <c r="V52" s="1288"/>
      <c r="W52" s="1288"/>
      <c r="X52" s="1288"/>
      <c r="Y52" s="1288"/>
      <c r="Z52" s="1288"/>
      <c r="AA52" s="1288"/>
      <c r="AB52" s="1288"/>
      <c r="AC52" s="1288"/>
      <c r="AD52" s="1288"/>
      <c r="AE52" s="1288"/>
      <c r="AF52" s="1288"/>
      <c r="AG52" s="1288"/>
      <c r="AH52" s="1288"/>
      <c r="AI52" s="1288"/>
    </row>
    <row r="53" spans="3:35" ht="15" hidden="1" customHeight="1">
      <c r="C53" s="1288"/>
      <c r="D53" s="1288"/>
      <c r="E53" s="1288"/>
      <c r="F53" s="1288"/>
      <c r="G53" s="1288"/>
      <c r="H53" s="1288"/>
      <c r="I53" s="1288"/>
      <c r="J53" s="1288"/>
      <c r="K53" s="1288"/>
      <c r="L53" s="1288"/>
      <c r="M53" s="1288"/>
      <c r="N53" s="1288"/>
      <c r="O53" s="1288"/>
      <c r="P53" s="1288"/>
      <c r="Q53" s="1288"/>
      <c r="R53" s="1288"/>
      <c r="S53" s="1288"/>
      <c r="T53" s="1288"/>
      <c r="U53" s="1288"/>
      <c r="V53" s="1288"/>
      <c r="W53" s="1288"/>
      <c r="X53" s="1288"/>
      <c r="Y53" s="1288"/>
      <c r="Z53" s="1288"/>
      <c r="AA53" s="1288"/>
      <c r="AB53" s="1288"/>
      <c r="AC53" s="1288"/>
      <c r="AD53" s="1288"/>
      <c r="AE53" s="1288"/>
      <c r="AF53" s="1288"/>
      <c r="AG53" s="1288"/>
      <c r="AH53" s="1288"/>
      <c r="AI53" s="1288"/>
    </row>
    <row r="54" spans="3:35" ht="15" hidden="1" customHeight="1">
      <c r="C54" s="1288"/>
      <c r="D54" s="1288"/>
      <c r="E54" s="1288"/>
      <c r="F54" s="1288"/>
      <c r="G54" s="1288"/>
      <c r="H54" s="1288"/>
      <c r="I54" s="1288"/>
      <c r="J54" s="1288"/>
      <c r="K54" s="1288"/>
      <c r="L54" s="1288"/>
      <c r="M54" s="1288"/>
      <c r="N54" s="1288"/>
      <c r="O54" s="1288"/>
      <c r="P54" s="1288"/>
      <c r="Q54" s="1288"/>
      <c r="R54" s="1288"/>
      <c r="S54" s="1288"/>
      <c r="T54" s="1288"/>
      <c r="U54" s="1288"/>
      <c r="V54" s="1288"/>
      <c r="W54" s="1288"/>
      <c r="X54" s="1288"/>
      <c r="Y54" s="1288"/>
      <c r="Z54" s="1288"/>
      <c r="AA54" s="1288"/>
      <c r="AB54" s="1288"/>
      <c r="AC54" s="1288"/>
      <c r="AD54" s="1288"/>
      <c r="AE54" s="1288"/>
      <c r="AF54" s="1288"/>
      <c r="AG54" s="1288"/>
      <c r="AH54" s="1288"/>
      <c r="AI54" s="1288"/>
    </row>
    <row r="55" spans="3:35" ht="15" hidden="1" customHeight="1">
      <c r="C55" s="1288"/>
      <c r="D55" s="1288"/>
      <c r="E55" s="1288"/>
      <c r="F55" s="1288"/>
      <c r="G55" s="1288"/>
      <c r="H55" s="1288"/>
      <c r="I55" s="1288"/>
      <c r="J55" s="1288"/>
      <c r="K55" s="1288"/>
      <c r="L55" s="1288"/>
      <c r="M55" s="1288"/>
      <c r="N55" s="1288"/>
      <c r="O55" s="1288"/>
      <c r="P55" s="1288"/>
      <c r="Q55" s="1288"/>
      <c r="R55" s="1288"/>
      <c r="S55" s="1288"/>
      <c r="T55" s="1288"/>
      <c r="U55" s="1288"/>
      <c r="V55" s="1288"/>
      <c r="W55" s="1288"/>
      <c r="X55" s="1288"/>
      <c r="Y55" s="1288"/>
      <c r="Z55" s="1288"/>
      <c r="AA55" s="1288"/>
      <c r="AB55" s="1288"/>
      <c r="AC55" s="1288"/>
      <c r="AD55" s="1288"/>
      <c r="AE55" s="1288"/>
      <c r="AF55" s="1288"/>
      <c r="AG55" s="1288"/>
      <c r="AH55" s="1288"/>
      <c r="AI55" s="1288"/>
    </row>
    <row r="56" spans="3:35" ht="15" hidden="1" customHeight="1">
      <c r="C56" s="1288"/>
      <c r="D56" s="1288"/>
      <c r="E56" s="1288"/>
      <c r="F56" s="1288"/>
      <c r="G56" s="1288"/>
      <c r="H56" s="1288"/>
      <c r="I56" s="1288"/>
      <c r="J56" s="1288"/>
      <c r="K56" s="1288"/>
      <c r="L56" s="1288"/>
      <c r="M56" s="1288"/>
      <c r="N56" s="1288"/>
      <c r="O56" s="1288"/>
      <c r="P56" s="1288"/>
      <c r="Q56" s="1288"/>
      <c r="R56" s="1288"/>
      <c r="S56" s="1288"/>
      <c r="T56" s="1288"/>
      <c r="U56" s="1288"/>
      <c r="V56" s="1288"/>
      <c r="W56" s="1288"/>
      <c r="X56" s="1288"/>
      <c r="Y56" s="1288"/>
      <c r="Z56" s="1288"/>
      <c r="AA56" s="1288"/>
      <c r="AB56" s="1288"/>
      <c r="AC56" s="1288"/>
      <c r="AD56" s="1288"/>
      <c r="AE56" s="1288"/>
      <c r="AF56" s="1288"/>
      <c r="AG56" s="1288"/>
      <c r="AH56" s="1288"/>
      <c r="AI56" s="1288"/>
    </row>
    <row r="57" spans="3:35" ht="15" hidden="1" customHeight="1">
      <c r="C57" s="1288"/>
      <c r="D57" s="1288"/>
      <c r="E57" s="1288"/>
      <c r="F57" s="1288"/>
      <c r="G57" s="1288"/>
      <c r="H57" s="1288"/>
      <c r="I57" s="1288"/>
      <c r="J57" s="1288"/>
      <c r="K57" s="1288"/>
      <c r="L57" s="1288"/>
      <c r="M57" s="1288"/>
      <c r="N57" s="1288"/>
      <c r="O57" s="1288"/>
      <c r="P57" s="1288"/>
      <c r="Q57" s="1288"/>
      <c r="R57" s="1288"/>
      <c r="S57" s="1288"/>
      <c r="T57" s="1288"/>
      <c r="U57" s="1288"/>
      <c r="V57" s="1288"/>
      <c r="W57" s="1288"/>
      <c r="X57" s="1288"/>
      <c r="Y57" s="1288"/>
      <c r="Z57" s="1288"/>
      <c r="AA57" s="1288"/>
      <c r="AB57" s="1288"/>
      <c r="AC57" s="1288"/>
      <c r="AD57" s="1288"/>
      <c r="AE57" s="1288"/>
      <c r="AF57" s="1288"/>
      <c r="AG57" s="1288"/>
      <c r="AH57" s="1288"/>
      <c r="AI57" s="1288"/>
    </row>
    <row r="58" spans="3:35" ht="15" hidden="1" customHeight="1">
      <c r="C58" s="1288"/>
      <c r="D58" s="1288"/>
      <c r="E58" s="1288"/>
      <c r="F58" s="1288"/>
      <c r="G58" s="1288"/>
      <c r="H58" s="1288"/>
      <c r="I58" s="1288"/>
      <c r="J58" s="1288"/>
      <c r="K58" s="1288"/>
      <c r="L58" s="1288"/>
      <c r="M58" s="1288"/>
      <c r="N58" s="1288"/>
      <c r="O58" s="1288"/>
      <c r="P58" s="1288"/>
      <c r="Q58" s="1288"/>
      <c r="R58" s="1288"/>
      <c r="S58" s="1288"/>
      <c r="T58" s="1288"/>
      <c r="U58" s="1288"/>
      <c r="V58" s="1288"/>
      <c r="W58" s="1288"/>
      <c r="X58" s="1288"/>
      <c r="Y58" s="1288"/>
      <c r="Z58" s="1288"/>
      <c r="AA58" s="1288"/>
      <c r="AB58" s="1288"/>
      <c r="AC58" s="1288"/>
      <c r="AD58" s="1288"/>
      <c r="AE58" s="1288"/>
      <c r="AF58" s="1288"/>
      <c r="AG58" s="1288"/>
      <c r="AH58" s="1288"/>
      <c r="AI58" s="1288"/>
    </row>
    <row r="59" spans="3:35" ht="15" hidden="1" customHeight="1">
      <c r="C59" s="1288"/>
      <c r="D59" s="1288"/>
      <c r="E59" s="1288"/>
      <c r="F59" s="1288"/>
      <c r="G59" s="1288"/>
      <c r="H59" s="1288"/>
      <c r="I59" s="1288"/>
      <c r="J59" s="1288"/>
      <c r="K59" s="1288"/>
      <c r="L59" s="1288"/>
      <c r="M59" s="1288"/>
      <c r="N59" s="1288"/>
      <c r="O59" s="1288"/>
      <c r="P59" s="1288"/>
      <c r="Q59" s="1288"/>
      <c r="R59" s="1288"/>
      <c r="S59" s="1288"/>
      <c r="T59" s="1288"/>
      <c r="U59" s="1288"/>
      <c r="V59" s="1288"/>
      <c r="W59" s="1288"/>
      <c r="X59" s="1288"/>
      <c r="Y59" s="1288"/>
      <c r="Z59" s="1288"/>
      <c r="AA59" s="1288"/>
      <c r="AB59" s="1288"/>
      <c r="AC59" s="1288"/>
      <c r="AD59" s="1288"/>
      <c r="AE59" s="1288"/>
      <c r="AF59" s="1288"/>
      <c r="AG59" s="1288"/>
      <c r="AH59" s="1288"/>
      <c r="AI59" s="1288"/>
    </row>
    <row r="60" spans="3:35" ht="15" hidden="1" customHeight="1">
      <c r="C60" s="1288"/>
      <c r="D60" s="1288"/>
      <c r="E60" s="1288"/>
      <c r="F60" s="1288"/>
      <c r="G60" s="1288"/>
      <c r="H60" s="1288"/>
      <c r="I60" s="1288"/>
      <c r="J60" s="1288"/>
      <c r="K60" s="1288"/>
      <c r="L60" s="1288"/>
      <c r="M60" s="1288"/>
      <c r="N60" s="1288"/>
      <c r="O60" s="1288"/>
      <c r="P60" s="1288"/>
      <c r="Q60" s="1288"/>
      <c r="R60" s="1288"/>
      <c r="S60" s="1288"/>
      <c r="T60" s="1288"/>
      <c r="U60" s="1288"/>
      <c r="V60" s="1288"/>
      <c r="W60" s="1288"/>
      <c r="X60" s="1288"/>
      <c r="Y60" s="1288"/>
      <c r="Z60" s="1288"/>
      <c r="AA60" s="1288"/>
      <c r="AB60" s="1288"/>
      <c r="AC60" s="1288"/>
      <c r="AD60" s="1288"/>
      <c r="AE60" s="1288"/>
      <c r="AF60" s="1288"/>
      <c r="AG60" s="1288"/>
      <c r="AH60" s="1288"/>
      <c r="AI60" s="1288"/>
    </row>
    <row r="61" spans="3:35" ht="15" hidden="1" customHeight="1">
      <c r="C61" s="1288"/>
      <c r="D61" s="1288"/>
      <c r="E61" s="1288"/>
      <c r="F61" s="1288"/>
      <c r="G61" s="1288"/>
      <c r="H61" s="1288"/>
      <c r="I61" s="1288"/>
      <c r="J61" s="1288"/>
      <c r="K61" s="1288"/>
      <c r="L61" s="1288"/>
      <c r="M61" s="1288"/>
      <c r="N61" s="1288"/>
      <c r="O61" s="1288"/>
      <c r="P61" s="1288"/>
      <c r="Q61" s="1395"/>
      <c r="R61" s="1288"/>
      <c r="S61" s="1288"/>
      <c r="T61" s="1288"/>
      <c r="U61" s="1288"/>
      <c r="V61" s="1288"/>
      <c r="W61" s="1288"/>
      <c r="X61" s="1288"/>
      <c r="Y61" s="1288"/>
      <c r="Z61" s="1288"/>
      <c r="AA61" s="1288"/>
      <c r="AB61" s="1288"/>
      <c r="AC61" s="1288"/>
      <c r="AD61" s="1288"/>
      <c r="AE61" s="1288"/>
      <c r="AF61" s="1288"/>
      <c r="AG61" s="1288"/>
      <c r="AH61" s="1288"/>
      <c r="AI61" s="1288"/>
    </row>
    <row r="62" spans="3:35" ht="15" hidden="1" customHeight="1">
      <c r="C62" s="1288"/>
      <c r="D62" s="1288"/>
      <c r="E62" s="1288"/>
      <c r="F62" s="1288"/>
      <c r="G62" s="1288"/>
      <c r="H62" s="1288"/>
      <c r="I62" s="1288"/>
      <c r="J62" s="1288"/>
      <c r="K62" s="1288"/>
      <c r="L62" s="1288"/>
      <c r="M62" s="1288"/>
      <c r="N62" s="1288"/>
      <c r="O62" s="1288"/>
      <c r="P62" s="1288"/>
      <c r="Q62" s="1288"/>
      <c r="R62" s="1288"/>
      <c r="S62" s="1288"/>
      <c r="T62" s="1288"/>
      <c r="U62" s="1288"/>
      <c r="V62" s="1288"/>
      <c r="W62" s="1288"/>
      <c r="X62" s="1288"/>
      <c r="Y62" s="1288"/>
      <c r="Z62" s="1288"/>
      <c r="AA62" s="1288"/>
      <c r="AB62" s="1288"/>
      <c r="AC62" s="1288"/>
      <c r="AD62" s="1288"/>
      <c r="AE62" s="1288"/>
      <c r="AF62" s="1288"/>
      <c r="AG62" s="1288"/>
      <c r="AH62" s="1288"/>
      <c r="AI62" s="1288"/>
    </row>
    <row r="63" spans="3:35" ht="15" hidden="1" customHeight="1">
      <c r="C63" s="1288"/>
      <c r="D63" s="1288"/>
      <c r="E63" s="1288"/>
      <c r="F63" s="1288"/>
      <c r="G63" s="1288"/>
      <c r="H63" s="1288"/>
      <c r="I63" s="1288"/>
      <c r="J63" s="1288"/>
      <c r="K63" s="1288"/>
      <c r="L63" s="1288"/>
      <c r="M63" s="1288"/>
      <c r="N63" s="1288"/>
      <c r="O63" s="1288"/>
      <c r="P63" s="1288"/>
      <c r="Q63" s="1288"/>
      <c r="R63" s="1288"/>
      <c r="S63" s="1288"/>
      <c r="T63" s="1288"/>
      <c r="U63" s="1288"/>
      <c r="V63" s="1288"/>
      <c r="W63" s="1288"/>
      <c r="X63" s="1288"/>
      <c r="Y63" s="1288"/>
      <c r="Z63" s="1288"/>
      <c r="AA63" s="1288"/>
      <c r="AB63" s="1288"/>
      <c r="AC63" s="1288"/>
      <c r="AD63" s="1288"/>
      <c r="AE63" s="1288"/>
      <c r="AF63" s="1288"/>
      <c r="AG63" s="1288"/>
      <c r="AH63" s="1288"/>
      <c r="AI63" s="1288"/>
    </row>
    <row r="64" spans="3:35" ht="15" hidden="1" customHeight="1">
      <c r="C64" s="1288"/>
      <c r="D64" s="1288"/>
      <c r="E64" s="1288"/>
      <c r="F64" s="1288"/>
      <c r="G64" s="1288"/>
      <c r="H64" s="1288"/>
      <c r="I64" s="1288"/>
      <c r="J64" s="1288"/>
      <c r="K64" s="1288"/>
      <c r="L64" s="1288"/>
      <c r="M64" s="1288"/>
      <c r="N64" s="1288"/>
      <c r="O64" s="1288"/>
      <c r="P64" s="1288"/>
      <c r="Q64" s="1288"/>
      <c r="R64" s="1288"/>
      <c r="S64" s="1288"/>
      <c r="T64" s="1288"/>
      <c r="U64" s="1288"/>
      <c r="V64" s="1288"/>
      <c r="W64" s="1288"/>
      <c r="X64" s="1288"/>
      <c r="Y64" s="1288"/>
      <c r="Z64" s="1288"/>
      <c r="AA64" s="1288"/>
      <c r="AB64" s="1288"/>
      <c r="AC64" s="1288"/>
      <c r="AD64" s="1288"/>
      <c r="AE64" s="1288"/>
      <c r="AF64" s="1288"/>
      <c r="AG64" s="1288"/>
      <c r="AH64" s="1288"/>
      <c r="AI64" s="1288"/>
    </row>
    <row r="65" spans="3:35" ht="15" hidden="1" customHeight="1">
      <c r="C65" s="1288"/>
      <c r="D65" s="1288"/>
      <c r="E65" s="1288"/>
      <c r="F65" s="1288"/>
      <c r="G65" s="1288"/>
      <c r="H65" s="1288"/>
      <c r="I65" s="1288"/>
      <c r="J65" s="1288"/>
      <c r="K65" s="1288"/>
      <c r="L65" s="1288"/>
      <c r="M65" s="1288"/>
      <c r="N65" s="1288"/>
      <c r="O65" s="1288"/>
      <c r="P65" s="1288"/>
      <c r="Q65" s="1288"/>
      <c r="R65" s="1288"/>
      <c r="S65" s="1288"/>
      <c r="T65" s="1288"/>
      <c r="U65" s="1288"/>
      <c r="V65" s="1288"/>
      <c r="W65" s="1288"/>
      <c r="X65" s="1288"/>
      <c r="Y65" s="1288"/>
      <c r="Z65" s="1288"/>
      <c r="AA65" s="1288"/>
      <c r="AB65" s="1288"/>
      <c r="AC65" s="1288"/>
      <c r="AD65" s="1288"/>
      <c r="AE65" s="1288"/>
      <c r="AF65" s="1288"/>
      <c r="AG65" s="1288"/>
      <c r="AH65" s="1288"/>
      <c r="AI65" s="1288"/>
    </row>
    <row r="66" spans="3:35" ht="15" hidden="1" customHeight="1">
      <c r="C66" s="1288"/>
      <c r="D66" s="1288"/>
      <c r="E66" s="1288"/>
      <c r="F66" s="1288"/>
      <c r="G66" s="1288"/>
      <c r="H66" s="1288"/>
      <c r="I66" s="1288"/>
      <c r="J66" s="1288"/>
      <c r="K66" s="1288"/>
      <c r="L66" s="1288"/>
      <c r="M66" s="1288"/>
      <c r="N66" s="1288"/>
      <c r="O66" s="1288"/>
      <c r="P66" s="1288"/>
      <c r="Q66" s="1395"/>
      <c r="R66" s="1288"/>
      <c r="S66" s="1288"/>
      <c r="T66" s="1288"/>
      <c r="U66" s="1288"/>
      <c r="V66" s="1288"/>
      <c r="W66" s="1288"/>
      <c r="X66" s="1288"/>
      <c r="Y66" s="1288"/>
      <c r="Z66" s="1288"/>
      <c r="AA66" s="1288"/>
      <c r="AB66" s="1288"/>
      <c r="AC66" s="1288"/>
      <c r="AD66" s="1288"/>
      <c r="AE66" s="1288"/>
      <c r="AF66" s="1288"/>
      <c r="AG66" s="1288"/>
      <c r="AH66" s="1288"/>
      <c r="AI66" s="1288"/>
    </row>
    <row r="67" spans="3:35" ht="15" hidden="1" customHeight="1">
      <c r="C67" s="1288"/>
      <c r="D67" s="1288"/>
      <c r="E67" s="1288"/>
      <c r="F67" s="1288"/>
      <c r="G67" s="1288"/>
      <c r="H67" s="1288"/>
      <c r="I67" s="1288"/>
      <c r="J67" s="1288"/>
      <c r="K67" s="1288"/>
      <c r="L67" s="1288"/>
      <c r="M67" s="1288"/>
      <c r="N67" s="1288"/>
      <c r="O67" s="1288"/>
      <c r="P67" s="1288"/>
      <c r="Q67" s="1288"/>
      <c r="R67" s="1288"/>
      <c r="S67" s="1288"/>
      <c r="T67" s="1288"/>
      <c r="U67" s="1288"/>
      <c r="V67" s="1288"/>
      <c r="W67" s="1288"/>
      <c r="X67" s="1288"/>
      <c r="Y67" s="1288"/>
      <c r="Z67" s="1288"/>
      <c r="AA67" s="1288"/>
      <c r="AB67" s="1288"/>
      <c r="AC67" s="1288"/>
      <c r="AD67" s="1288"/>
      <c r="AE67" s="1288"/>
      <c r="AF67" s="1288"/>
      <c r="AG67" s="1288"/>
      <c r="AH67" s="1288"/>
      <c r="AI67" s="1288"/>
    </row>
    <row r="68" spans="3:35" ht="15" hidden="1" customHeight="1">
      <c r="C68" s="1288"/>
      <c r="D68" s="1288"/>
      <c r="E68" s="1288"/>
      <c r="F68" s="1288"/>
      <c r="G68" s="1288"/>
      <c r="H68" s="1288"/>
      <c r="I68" s="1288"/>
      <c r="J68" s="1288"/>
      <c r="K68" s="1288"/>
      <c r="L68" s="1288"/>
      <c r="M68" s="1288"/>
      <c r="N68" s="1288"/>
      <c r="O68" s="1288"/>
      <c r="P68" s="1288"/>
      <c r="Q68" s="1288"/>
      <c r="R68" s="1288"/>
      <c r="S68" s="1288"/>
      <c r="T68" s="1288"/>
      <c r="U68" s="1288"/>
      <c r="V68" s="1288"/>
      <c r="W68" s="1288"/>
      <c r="X68" s="1288"/>
      <c r="Y68" s="1288"/>
      <c r="Z68" s="1288"/>
      <c r="AA68" s="1288"/>
      <c r="AB68" s="1288"/>
      <c r="AC68" s="1288"/>
      <c r="AD68" s="1288"/>
      <c r="AE68" s="1288"/>
      <c r="AF68" s="1288"/>
      <c r="AG68" s="1288"/>
      <c r="AH68" s="1288"/>
      <c r="AI68" s="1288"/>
    </row>
    <row r="69" spans="3:35" ht="15" hidden="1" customHeight="1">
      <c r="C69" s="1288"/>
      <c r="D69" s="1288"/>
      <c r="E69" s="1288"/>
      <c r="F69" s="1288"/>
      <c r="G69" s="1288"/>
      <c r="H69" s="1288"/>
      <c r="I69" s="1288"/>
      <c r="J69" s="1288"/>
      <c r="K69" s="1288"/>
      <c r="L69" s="1288"/>
      <c r="M69" s="1288"/>
      <c r="N69" s="1288"/>
      <c r="O69" s="1288"/>
      <c r="P69" s="1288"/>
      <c r="Q69" s="1288"/>
      <c r="R69" s="1288"/>
      <c r="S69" s="1288"/>
      <c r="T69" s="1288"/>
      <c r="U69" s="1288"/>
      <c r="V69" s="1288"/>
      <c r="W69" s="1288"/>
      <c r="X69" s="1288"/>
      <c r="Y69" s="1288"/>
      <c r="Z69" s="1288"/>
      <c r="AA69" s="1288"/>
      <c r="AB69" s="1288"/>
      <c r="AC69" s="1288"/>
      <c r="AD69" s="1288"/>
      <c r="AE69" s="1288"/>
      <c r="AF69" s="1288"/>
      <c r="AG69" s="1288"/>
      <c r="AH69" s="1288"/>
      <c r="AI69" s="1288"/>
    </row>
    <row r="70" spans="3:35" ht="15" hidden="1" customHeight="1">
      <c r="C70" s="1288"/>
      <c r="D70" s="1288"/>
      <c r="E70" s="1288"/>
      <c r="F70" s="1288"/>
      <c r="G70" s="1288"/>
      <c r="H70" s="1288"/>
      <c r="I70" s="1288"/>
      <c r="J70" s="1288"/>
      <c r="K70" s="1288"/>
      <c r="L70" s="1288"/>
      <c r="M70" s="1288"/>
      <c r="N70" s="1288"/>
      <c r="O70" s="1288"/>
      <c r="P70" s="1288"/>
      <c r="Q70" s="1288"/>
      <c r="R70" s="1288"/>
      <c r="S70" s="1288"/>
      <c r="T70" s="1288"/>
      <c r="U70" s="1288"/>
      <c r="V70" s="1288"/>
      <c r="W70" s="1288"/>
      <c r="X70" s="1288"/>
      <c r="Y70" s="1288"/>
      <c r="Z70" s="1288"/>
      <c r="AA70" s="1288"/>
      <c r="AB70" s="1288"/>
      <c r="AC70" s="1288"/>
      <c r="AD70" s="1288"/>
      <c r="AE70" s="1288"/>
      <c r="AF70" s="1288"/>
      <c r="AG70" s="1288"/>
      <c r="AH70" s="1288"/>
      <c r="AI70" s="1288"/>
    </row>
    <row r="71" spans="3:35" ht="15" hidden="1" customHeight="1">
      <c r="C71" s="1288"/>
      <c r="D71" s="1288"/>
      <c r="E71" s="1288"/>
      <c r="F71" s="1288"/>
      <c r="G71" s="1288"/>
      <c r="H71" s="1288"/>
      <c r="I71" s="1288"/>
      <c r="J71" s="1288"/>
      <c r="K71" s="1288"/>
      <c r="L71" s="1288"/>
      <c r="M71" s="1288"/>
      <c r="N71" s="1288"/>
      <c r="O71" s="1288"/>
      <c r="P71" s="1288"/>
      <c r="Q71" s="1288"/>
      <c r="R71" s="1288"/>
      <c r="S71" s="1288"/>
      <c r="T71" s="1288"/>
      <c r="U71" s="1288"/>
      <c r="V71" s="1288"/>
      <c r="W71" s="1288"/>
      <c r="X71" s="1288"/>
      <c r="Y71" s="1288"/>
      <c r="Z71" s="1288"/>
      <c r="AA71" s="1288"/>
      <c r="AB71" s="1288"/>
      <c r="AC71" s="1288"/>
      <c r="AD71" s="1288"/>
      <c r="AE71" s="1288"/>
      <c r="AF71" s="1288"/>
      <c r="AG71" s="1288"/>
      <c r="AH71" s="1288"/>
      <c r="AI71" s="1288"/>
    </row>
    <row r="72" spans="3:35" ht="15" hidden="1" customHeight="1">
      <c r="C72" s="1288"/>
      <c r="D72" s="1288"/>
      <c r="E72" s="1288"/>
      <c r="F72" s="1288"/>
      <c r="G72" s="1288"/>
      <c r="H72" s="1288"/>
      <c r="I72" s="1288"/>
      <c r="J72" s="1288"/>
      <c r="K72" s="1288"/>
      <c r="L72" s="1288"/>
      <c r="M72" s="1288"/>
      <c r="N72" s="1288"/>
      <c r="O72" s="1288"/>
      <c r="P72" s="1288"/>
      <c r="Q72" s="1288"/>
      <c r="R72" s="1288"/>
      <c r="S72" s="1288"/>
      <c r="T72" s="1288"/>
      <c r="U72" s="1288"/>
      <c r="V72" s="1288"/>
      <c r="W72" s="1288"/>
      <c r="X72" s="1288"/>
      <c r="Y72" s="1288"/>
      <c r="Z72" s="1288"/>
      <c r="AA72" s="1288"/>
      <c r="AB72" s="1288"/>
      <c r="AC72" s="1288"/>
      <c r="AD72" s="1288"/>
      <c r="AE72" s="1288"/>
      <c r="AF72" s="1288"/>
      <c r="AG72" s="1288"/>
      <c r="AH72" s="1288"/>
      <c r="AI72" s="1288"/>
    </row>
    <row r="73" spans="3:35" ht="15" hidden="1" customHeight="1">
      <c r="C73" s="1288"/>
      <c r="D73" s="1288"/>
      <c r="E73" s="1288"/>
      <c r="F73" s="1288"/>
      <c r="G73" s="1288"/>
      <c r="H73" s="1288"/>
      <c r="I73" s="1288"/>
      <c r="J73" s="1288"/>
      <c r="K73" s="1288"/>
      <c r="L73" s="1288"/>
      <c r="M73" s="1288"/>
      <c r="N73" s="1288"/>
      <c r="O73" s="1288"/>
      <c r="P73" s="1288"/>
      <c r="Q73" s="1288"/>
      <c r="R73" s="1288"/>
      <c r="S73" s="1288"/>
      <c r="T73" s="1288"/>
      <c r="U73" s="1288"/>
      <c r="V73" s="1288"/>
      <c r="W73" s="1288"/>
      <c r="X73" s="1288"/>
      <c r="Y73" s="1288"/>
      <c r="Z73" s="1288"/>
      <c r="AA73" s="1288"/>
      <c r="AB73" s="1288"/>
      <c r="AC73" s="1288"/>
      <c r="AD73" s="1288"/>
      <c r="AE73" s="1288"/>
      <c r="AF73" s="1288"/>
      <c r="AG73" s="1288"/>
      <c r="AH73" s="1288"/>
      <c r="AI73" s="1288"/>
    </row>
    <row r="74" spans="3:35" ht="15" hidden="1" customHeight="1">
      <c r="C74" s="1288"/>
      <c r="D74" s="1288"/>
      <c r="E74" s="1288"/>
      <c r="F74" s="1288"/>
      <c r="G74" s="1288"/>
      <c r="H74" s="1288"/>
      <c r="I74" s="1288"/>
      <c r="J74" s="1288"/>
      <c r="K74" s="1288"/>
      <c r="L74" s="1288"/>
      <c r="M74" s="1288"/>
      <c r="N74" s="1288"/>
      <c r="O74" s="1288"/>
      <c r="P74" s="1288"/>
      <c r="Q74" s="1288"/>
      <c r="R74" s="1288"/>
      <c r="S74" s="1288"/>
      <c r="T74" s="1288"/>
      <c r="U74" s="1288"/>
      <c r="V74" s="1288"/>
      <c r="W74" s="1288"/>
      <c r="X74" s="1288"/>
      <c r="Y74" s="1288"/>
      <c r="Z74" s="1288"/>
      <c r="AA74" s="1288"/>
      <c r="AB74" s="1288"/>
      <c r="AC74" s="1288"/>
      <c r="AD74" s="1288"/>
      <c r="AE74" s="1288"/>
      <c r="AF74" s="1288"/>
      <c r="AG74" s="1288"/>
      <c r="AH74" s="1288"/>
      <c r="AI74" s="1288"/>
    </row>
    <row r="75" spans="3:35" ht="15" hidden="1" customHeight="1">
      <c r="C75" s="1288"/>
      <c r="D75" s="1288"/>
      <c r="E75" s="1288"/>
      <c r="F75" s="1288"/>
      <c r="G75" s="1288"/>
      <c r="H75" s="1288"/>
      <c r="I75" s="1288"/>
      <c r="J75" s="1288"/>
      <c r="K75" s="1288"/>
      <c r="L75" s="1288"/>
      <c r="M75" s="1288"/>
      <c r="N75" s="1288"/>
      <c r="O75" s="1288"/>
      <c r="P75" s="1288"/>
      <c r="Q75" s="1288"/>
      <c r="R75" s="1288"/>
      <c r="S75" s="1288"/>
      <c r="T75" s="1288"/>
      <c r="U75" s="1288"/>
      <c r="V75" s="1288"/>
      <c r="W75" s="1288"/>
      <c r="X75" s="1288"/>
      <c r="Y75" s="1288"/>
      <c r="Z75" s="1288"/>
      <c r="AA75" s="1288"/>
      <c r="AB75" s="1288"/>
      <c r="AC75" s="1288"/>
      <c r="AD75" s="1288"/>
      <c r="AE75" s="1288"/>
      <c r="AF75" s="1288"/>
      <c r="AG75" s="1288"/>
      <c r="AH75" s="1288"/>
      <c r="AI75" s="1288"/>
    </row>
    <row r="76" spans="3:35" ht="15" hidden="1" customHeight="1">
      <c r="C76" s="1288"/>
      <c r="D76" s="1288"/>
      <c r="E76" s="1288"/>
      <c r="F76" s="1288"/>
      <c r="G76" s="1288"/>
      <c r="H76" s="1288"/>
      <c r="I76" s="1288"/>
      <c r="J76" s="1288"/>
      <c r="K76" s="1288"/>
      <c r="L76" s="1288"/>
      <c r="M76" s="1288"/>
      <c r="N76" s="1288"/>
      <c r="O76" s="1288"/>
      <c r="P76" s="1288"/>
      <c r="Q76" s="1288"/>
      <c r="R76" s="1288"/>
      <c r="S76" s="1288"/>
      <c r="T76" s="1288"/>
      <c r="U76" s="1288"/>
      <c r="V76" s="1288"/>
      <c r="W76" s="1288"/>
      <c r="X76" s="1288"/>
      <c r="Y76" s="1288"/>
      <c r="Z76" s="1288"/>
      <c r="AA76" s="1288"/>
      <c r="AB76" s="1288"/>
      <c r="AC76" s="1288"/>
      <c r="AD76" s="1288"/>
      <c r="AE76" s="1288"/>
      <c r="AF76" s="1288"/>
      <c r="AG76" s="1288"/>
      <c r="AH76" s="1288"/>
      <c r="AI76" s="1288"/>
    </row>
    <row r="77" spans="3:35" hidden="1">
      <c r="C77" s="1288"/>
      <c r="D77" s="1288"/>
      <c r="E77" s="1288"/>
      <c r="F77" s="1288"/>
      <c r="G77" s="1288"/>
      <c r="H77" s="1288"/>
      <c r="I77" s="1288"/>
      <c r="J77" s="1288"/>
      <c r="K77" s="1288"/>
      <c r="L77" s="1288"/>
      <c r="M77" s="1288"/>
      <c r="N77" s="1288"/>
      <c r="O77" s="1288"/>
      <c r="P77" s="1288"/>
      <c r="Q77" s="1288"/>
      <c r="R77" s="1288"/>
      <c r="S77" s="1288"/>
      <c r="T77" s="1288"/>
      <c r="U77" s="1288"/>
      <c r="V77" s="1288"/>
      <c r="W77" s="1288"/>
      <c r="X77" s="1288"/>
      <c r="Y77" s="1288"/>
      <c r="Z77" s="1288"/>
      <c r="AA77" s="1288"/>
      <c r="AB77" s="1288"/>
      <c r="AC77" s="1288"/>
      <c r="AD77" s="1288"/>
      <c r="AE77" s="1288"/>
      <c r="AF77" s="1288"/>
      <c r="AG77" s="1288"/>
      <c r="AH77" s="1288"/>
      <c r="AI77" s="1288"/>
    </row>
    <row r="78" spans="3:35" hidden="1">
      <c r="C78" s="1288"/>
      <c r="D78" s="1288"/>
      <c r="E78" s="1288"/>
      <c r="F78" s="1288"/>
      <c r="G78" s="1288"/>
      <c r="H78" s="1288"/>
      <c r="I78" s="1288"/>
      <c r="J78" s="1288"/>
      <c r="K78" s="1288"/>
      <c r="L78" s="1288"/>
      <c r="M78" s="1288"/>
      <c r="N78" s="1288"/>
      <c r="O78" s="1288"/>
      <c r="P78" s="1288"/>
      <c r="Q78" s="1288"/>
      <c r="R78" s="1288"/>
      <c r="S78" s="1288"/>
      <c r="T78" s="1288"/>
      <c r="U78" s="1288"/>
      <c r="V78" s="1288"/>
      <c r="W78" s="1288"/>
      <c r="X78" s="1288"/>
      <c r="Y78" s="1288"/>
      <c r="Z78" s="1288"/>
      <c r="AA78" s="1288"/>
      <c r="AB78" s="1288"/>
      <c r="AC78" s="1288"/>
      <c r="AD78" s="1288"/>
      <c r="AE78" s="1288"/>
      <c r="AF78" s="1288"/>
      <c r="AG78" s="1288"/>
      <c r="AH78" s="1288"/>
      <c r="AI78" s="1288"/>
    </row>
    <row r="79" spans="3:35" hidden="1">
      <c r="C79" s="1288"/>
      <c r="D79" s="1288"/>
      <c r="E79" s="1288"/>
      <c r="F79" s="1288"/>
      <c r="G79" s="1288"/>
      <c r="H79" s="1288"/>
      <c r="I79" s="1288"/>
      <c r="J79" s="1288"/>
      <c r="K79" s="1288"/>
      <c r="L79" s="1288"/>
      <c r="M79" s="1288"/>
      <c r="N79" s="1288"/>
      <c r="O79" s="1288"/>
      <c r="P79" s="1288"/>
      <c r="Q79" s="1288"/>
      <c r="R79" s="1288"/>
      <c r="S79" s="1288"/>
      <c r="T79" s="1288"/>
      <c r="U79" s="1288"/>
      <c r="V79" s="1288"/>
      <c r="W79" s="1288"/>
      <c r="X79" s="1288"/>
      <c r="Y79" s="1288"/>
      <c r="Z79" s="1288"/>
      <c r="AA79" s="1288"/>
      <c r="AB79" s="1288"/>
      <c r="AC79" s="1288"/>
      <c r="AD79" s="1288"/>
      <c r="AE79" s="1288"/>
      <c r="AF79" s="1288"/>
      <c r="AG79" s="1288"/>
      <c r="AH79" s="1288"/>
      <c r="AI79" s="1288"/>
    </row>
    <row r="80" spans="3:35" hidden="1">
      <c r="C80" s="1288"/>
      <c r="D80" s="1288"/>
      <c r="E80" s="1288"/>
      <c r="F80" s="1288"/>
      <c r="G80" s="1288"/>
      <c r="H80" s="1288"/>
      <c r="I80" s="1288"/>
      <c r="J80" s="1288"/>
      <c r="K80" s="1288"/>
      <c r="L80" s="1288"/>
      <c r="M80" s="1288"/>
      <c r="N80" s="1288"/>
      <c r="O80" s="1288"/>
      <c r="P80" s="1288"/>
      <c r="Q80" s="1288"/>
      <c r="R80" s="1288"/>
      <c r="S80" s="1288"/>
      <c r="T80" s="1288"/>
      <c r="U80" s="1288"/>
      <c r="V80" s="1288"/>
      <c r="W80" s="1288"/>
      <c r="X80" s="1288"/>
      <c r="Y80" s="1288"/>
      <c r="Z80" s="1288"/>
      <c r="AA80" s="1288"/>
      <c r="AB80" s="1288"/>
      <c r="AC80" s="1288"/>
      <c r="AD80" s="1288"/>
      <c r="AE80" s="1288"/>
      <c r="AF80" s="1288"/>
      <c r="AG80" s="1288"/>
      <c r="AH80" s="1288"/>
      <c r="AI80" s="1288"/>
    </row>
    <row r="81" spans="3:35" hidden="1">
      <c r="C81" s="1288"/>
      <c r="D81" s="1288"/>
      <c r="E81" s="1288"/>
      <c r="F81" s="1288"/>
      <c r="G81" s="1288"/>
      <c r="H81" s="1288"/>
      <c r="I81" s="1288"/>
      <c r="J81" s="1288"/>
      <c r="K81" s="1288"/>
      <c r="L81" s="1288"/>
      <c r="M81" s="1288"/>
      <c r="N81" s="1288"/>
      <c r="O81" s="1288"/>
      <c r="P81" s="1288"/>
      <c r="Q81" s="1288"/>
      <c r="R81" s="1288"/>
      <c r="S81" s="1288"/>
      <c r="T81" s="1288"/>
      <c r="U81" s="1288"/>
      <c r="V81" s="1288"/>
      <c r="W81" s="1288"/>
      <c r="X81" s="1288"/>
      <c r="Y81" s="1288"/>
      <c r="Z81" s="1288"/>
      <c r="AA81" s="1288"/>
      <c r="AB81" s="1288"/>
      <c r="AC81" s="1288"/>
      <c r="AD81" s="1288"/>
      <c r="AE81" s="1288"/>
      <c r="AF81" s="1288"/>
      <c r="AG81" s="1288"/>
      <c r="AH81" s="1288"/>
      <c r="AI81" s="1288"/>
    </row>
    <row r="82" spans="3:35" hidden="1">
      <c r="C82" s="1288"/>
      <c r="D82" s="1288"/>
      <c r="E82" s="1288"/>
      <c r="F82" s="1288"/>
      <c r="G82" s="1288"/>
      <c r="H82" s="1288"/>
      <c r="I82" s="1288"/>
      <c r="J82" s="1288"/>
      <c r="K82" s="1288"/>
      <c r="L82" s="1288"/>
      <c r="M82" s="1288"/>
      <c r="N82" s="1288"/>
      <c r="O82" s="1288"/>
      <c r="P82" s="1288"/>
      <c r="Q82" s="1288"/>
      <c r="R82" s="1288"/>
      <c r="S82" s="1288"/>
      <c r="T82" s="1288"/>
      <c r="U82" s="1288"/>
      <c r="V82" s="1288"/>
      <c r="W82" s="1288"/>
      <c r="X82" s="1288"/>
      <c r="Y82" s="1288"/>
      <c r="Z82" s="1288"/>
      <c r="AA82" s="1288"/>
      <c r="AB82" s="1288"/>
      <c r="AC82" s="1288"/>
      <c r="AD82" s="1288"/>
      <c r="AE82" s="1288"/>
      <c r="AF82" s="1288"/>
      <c r="AG82" s="1288"/>
      <c r="AH82" s="1288"/>
      <c r="AI82" s="1288"/>
    </row>
    <row r="83" spans="3:35" hidden="1">
      <c r="C83" s="1288"/>
      <c r="D83" s="1288"/>
      <c r="E83" s="1288"/>
      <c r="F83" s="1288"/>
      <c r="G83" s="1288"/>
      <c r="H83" s="1288"/>
      <c r="I83" s="1288"/>
      <c r="J83" s="1288"/>
      <c r="K83" s="1288"/>
      <c r="L83" s="1288"/>
      <c r="M83" s="1288"/>
      <c r="N83" s="1288"/>
      <c r="O83" s="1288"/>
      <c r="P83" s="1288"/>
      <c r="Q83" s="1288"/>
      <c r="R83" s="1288"/>
      <c r="S83" s="1288"/>
      <c r="T83" s="1288"/>
      <c r="U83" s="1288"/>
      <c r="V83" s="1288"/>
      <c r="W83" s="1288"/>
      <c r="X83" s="1288"/>
      <c r="Y83" s="1288"/>
      <c r="Z83" s="1288"/>
      <c r="AA83" s="1288"/>
      <c r="AB83" s="1288"/>
      <c r="AC83" s="1288"/>
      <c r="AD83" s="1288"/>
      <c r="AE83" s="1288"/>
      <c r="AF83" s="1288"/>
      <c r="AG83" s="1288"/>
      <c r="AH83" s="1288"/>
      <c r="AI83" s="1288"/>
    </row>
    <row r="84" spans="3:35" hidden="1">
      <c r="C84" s="1288"/>
      <c r="D84" s="1288"/>
      <c r="E84" s="1288"/>
      <c r="F84" s="1288"/>
      <c r="G84" s="1288"/>
      <c r="H84" s="1288"/>
      <c r="I84" s="1288"/>
      <c r="J84" s="1288"/>
      <c r="K84" s="1288"/>
      <c r="L84" s="1288"/>
      <c r="M84" s="1288"/>
      <c r="N84" s="1288"/>
      <c r="O84" s="1288"/>
      <c r="P84" s="1288"/>
      <c r="Q84" s="1288"/>
      <c r="R84" s="1288"/>
      <c r="S84" s="1288"/>
      <c r="T84" s="1288"/>
      <c r="U84" s="1288"/>
      <c r="V84" s="1288"/>
      <c r="W84" s="1288"/>
      <c r="X84" s="1288"/>
      <c r="Y84" s="1288"/>
      <c r="Z84" s="1288"/>
      <c r="AA84" s="1288"/>
      <c r="AB84" s="1288"/>
      <c r="AC84" s="1288"/>
      <c r="AD84" s="1288"/>
      <c r="AE84" s="1288"/>
      <c r="AF84" s="1288"/>
      <c r="AG84" s="1288"/>
      <c r="AH84" s="1288"/>
      <c r="AI84" s="1288"/>
    </row>
    <row r="85" spans="3:35" hidden="1">
      <c r="C85" s="1288"/>
      <c r="D85" s="1288"/>
      <c r="E85" s="1288"/>
      <c r="F85" s="1288"/>
      <c r="G85" s="1288"/>
      <c r="H85" s="1288"/>
      <c r="I85" s="1288"/>
      <c r="J85" s="1288"/>
      <c r="K85" s="1288"/>
      <c r="L85" s="1288"/>
      <c r="M85" s="1288"/>
      <c r="N85" s="1288"/>
      <c r="O85" s="1288"/>
      <c r="P85" s="1288"/>
      <c r="Q85" s="1288"/>
      <c r="R85" s="1288"/>
      <c r="S85" s="1288"/>
      <c r="T85" s="1288"/>
      <c r="U85" s="1288"/>
      <c r="V85" s="1288"/>
      <c r="W85" s="1288"/>
      <c r="X85" s="1288"/>
      <c r="Y85" s="1288"/>
      <c r="Z85" s="1288"/>
      <c r="AA85" s="1288"/>
      <c r="AB85" s="1288"/>
      <c r="AC85" s="1288"/>
      <c r="AD85" s="1288"/>
      <c r="AE85" s="1288"/>
      <c r="AF85" s="1288"/>
      <c r="AG85" s="1288"/>
      <c r="AH85" s="1288"/>
      <c r="AI85" s="1288"/>
    </row>
    <row r="86" spans="3:35" hidden="1">
      <c r="C86" s="1288"/>
      <c r="D86" s="1288"/>
      <c r="E86" s="1288"/>
      <c r="F86" s="1288"/>
      <c r="G86" s="1288"/>
      <c r="H86" s="1288"/>
      <c r="I86" s="1288"/>
      <c r="J86" s="1288"/>
      <c r="K86" s="1288"/>
      <c r="L86" s="1288"/>
      <c r="M86" s="1288"/>
      <c r="N86" s="1288"/>
      <c r="O86" s="1288"/>
      <c r="P86" s="1288"/>
      <c r="Q86" s="1288"/>
      <c r="R86" s="1288"/>
      <c r="S86" s="1288"/>
      <c r="T86" s="1288"/>
      <c r="U86" s="1288"/>
      <c r="V86" s="1288"/>
      <c r="W86" s="1288"/>
      <c r="X86" s="1288"/>
      <c r="Y86" s="1288"/>
      <c r="Z86" s="1288"/>
      <c r="AA86" s="1288"/>
      <c r="AB86" s="1288"/>
      <c r="AC86" s="1288"/>
      <c r="AD86" s="1288"/>
      <c r="AE86" s="1288"/>
      <c r="AF86" s="1288"/>
      <c r="AG86" s="1288"/>
      <c r="AH86" s="1288"/>
      <c r="AI86" s="1288"/>
    </row>
    <row r="87" spans="3:35" hidden="1">
      <c r="C87" s="1288"/>
      <c r="D87" s="1288"/>
      <c r="E87" s="1288"/>
      <c r="F87" s="1288"/>
      <c r="G87" s="1288"/>
      <c r="H87" s="1288"/>
      <c r="I87" s="1288"/>
      <c r="J87" s="1288"/>
      <c r="K87" s="1288"/>
      <c r="L87" s="1288"/>
      <c r="M87" s="1288"/>
      <c r="N87" s="1288"/>
      <c r="O87" s="1288"/>
      <c r="P87" s="1288"/>
      <c r="Q87" s="1288"/>
      <c r="R87" s="1288"/>
      <c r="S87" s="1288"/>
      <c r="T87" s="1288"/>
      <c r="U87" s="1288"/>
      <c r="V87" s="1288"/>
      <c r="W87" s="1288"/>
      <c r="X87" s="1288"/>
      <c r="Y87" s="1288"/>
      <c r="Z87" s="1288"/>
      <c r="AA87" s="1288"/>
      <c r="AB87" s="1288"/>
      <c r="AC87" s="1288"/>
      <c r="AD87" s="1288"/>
      <c r="AE87" s="1288"/>
      <c r="AF87" s="1288"/>
      <c r="AG87" s="1288"/>
      <c r="AH87" s="1288"/>
      <c r="AI87" s="1288"/>
    </row>
    <row r="88" spans="3:35" hidden="1">
      <c r="C88" s="1288"/>
      <c r="D88" s="1288"/>
      <c r="E88" s="1288"/>
      <c r="F88" s="1288"/>
      <c r="G88" s="1288"/>
      <c r="H88" s="1288"/>
      <c r="I88" s="1288"/>
      <c r="J88" s="1288"/>
      <c r="K88" s="1288"/>
      <c r="L88" s="1288"/>
      <c r="M88" s="1288"/>
      <c r="N88" s="1288"/>
      <c r="O88" s="1288"/>
      <c r="P88" s="1288"/>
      <c r="Q88" s="1288"/>
      <c r="R88" s="1288"/>
      <c r="S88" s="1288"/>
      <c r="T88" s="1288"/>
      <c r="U88" s="1288"/>
      <c r="V88" s="1288"/>
      <c r="W88" s="1288"/>
      <c r="X88" s="1288"/>
      <c r="Y88" s="1288"/>
      <c r="Z88" s="1288"/>
      <c r="AA88" s="1288"/>
      <c r="AB88" s="1288"/>
      <c r="AC88" s="1288"/>
      <c r="AD88" s="1288"/>
      <c r="AE88" s="1288"/>
      <c r="AF88" s="1288"/>
      <c r="AG88" s="1288"/>
      <c r="AH88" s="1288"/>
      <c r="AI88" s="1288"/>
    </row>
    <row r="89" spans="3:35" hidden="1">
      <c r="C89" s="1288"/>
      <c r="D89" s="1288"/>
      <c r="E89" s="1288"/>
      <c r="F89" s="1288"/>
      <c r="G89" s="1288"/>
      <c r="H89" s="1288"/>
      <c r="I89" s="1288"/>
      <c r="J89" s="1288"/>
      <c r="K89" s="1288"/>
      <c r="L89" s="1288"/>
      <c r="M89" s="1288"/>
      <c r="N89" s="1288"/>
      <c r="O89" s="1288"/>
      <c r="P89" s="1288"/>
      <c r="Q89" s="1288"/>
      <c r="R89" s="1288"/>
      <c r="S89" s="1288"/>
      <c r="T89" s="1288"/>
      <c r="U89" s="1288"/>
      <c r="V89" s="1288"/>
      <c r="W89" s="1288"/>
      <c r="X89" s="1288"/>
      <c r="Y89" s="1288"/>
      <c r="Z89" s="1288"/>
      <c r="AA89" s="1288"/>
      <c r="AB89" s="1288"/>
      <c r="AC89" s="1288"/>
      <c r="AD89" s="1288"/>
      <c r="AE89" s="1288"/>
      <c r="AF89" s="1288"/>
      <c r="AG89" s="1288"/>
      <c r="AH89" s="1288"/>
      <c r="AI89" s="1288"/>
    </row>
    <row r="90" spans="3:35" hidden="1">
      <c r="C90" s="1288"/>
      <c r="D90" s="1288"/>
      <c r="E90" s="1288"/>
      <c r="F90" s="1288"/>
      <c r="G90" s="1288"/>
      <c r="H90" s="1288"/>
      <c r="I90" s="1288"/>
      <c r="J90" s="1288"/>
      <c r="K90" s="1288"/>
      <c r="L90" s="1288"/>
      <c r="M90" s="1288"/>
      <c r="N90" s="1288"/>
      <c r="O90" s="1288"/>
      <c r="P90" s="1288"/>
      <c r="Q90" s="1288"/>
      <c r="R90" s="1288"/>
      <c r="S90" s="1288"/>
      <c r="T90" s="1288"/>
      <c r="U90" s="1288"/>
      <c r="V90" s="1288"/>
      <c r="W90" s="1288"/>
      <c r="X90" s="1288"/>
      <c r="Y90" s="1288"/>
      <c r="Z90" s="1288"/>
      <c r="AA90" s="1288"/>
      <c r="AB90" s="1288"/>
      <c r="AC90" s="1288"/>
      <c r="AD90" s="1288"/>
      <c r="AE90" s="1288"/>
      <c r="AF90" s="1288"/>
      <c r="AG90" s="1288"/>
      <c r="AH90" s="1288"/>
      <c r="AI90" s="1288"/>
    </row>
    <row r="91" spans="3:35" hidden="1">
      <c r="C91" s="1288"/>
      <c r="D91" s="1288"/>
      <c r="E91" s="1288"/>
      <c r="F91" s="1288"/>
      <c r="G91" s="1288"/>
      <c r="H91" s="1288"/>
      <c r="I91" s="1288"/>
      <c r="J91" s="1288"/>
      <c r="K91" s="1288"/>
      <c r="L91" s="1288"/>
      <c r="M91" s="1288"/>
      <c r="N91" s="1288"/>
      <c r="O91" s="1288"/>
      <c r="P91" s="1288"/>
      <c r="Q91" s="1288"/>
      <c r="R91" s="1288"/>
      <c r="S91" s="1288"/>
      <c r="T91" s="1288"/>
      <c r="U91" s="1288"/>
      <c r="V91" s="1288"/>
      <c r="W91" s="1288"/>
      <c r="X91" s="1288"/>
      <c r="Y91" s="1288"/>
      <c r="Z91" s="1288"/>
      <c r="AA91" s="1288"/>
      <c r="AB91" s="1288"/>
      <c r="AC91" s="1288"/>
      <c r="AD91" s="1288"/>
      <c r="AE91" s="1288"/>
      <c r="AF91" s="1288"/>
      <c r="AG91" s="1288"/>
      <c r="AH91" s="1288"/>
      <c r="AI91" s="1288"/>
    </row>
    <row r="92" spans="3:35" hidden="1">
      <c r="C92" s="1288"/>
      <c r="D92" s="1288"/>
      <c r="E92" s="1288"/>
      <c r="F92" s="1288"/>
      <c r="G92" s="1288"/>
      <c r="H92" s="1288"/>
      <c r="I92" s="1288"/>
      <c r="J92" s="1288"/>
      <c r="K92" s="1288"/>
      <c r="L92" s="1288"/>
      <c r="M92" s="1288"/>
      <c r="N92" s="1288"/>
      <c r="O92" s="1288"/>
      <c r="P92" s="1288"/>
      <c r="Q92" s="1288"/>
      <c r="R92" s="1288"/>
      <c r="S92" s="1288"/>
      <c r="T92" s="1288"/>
      <c r="U92" s="1288"/>
      <c r="V92" s="1288"/>
      <c r="W92" s="1288"/>
      <c r="X92" s="1288"/>
      <c r="Y92" s="1288"/>
      <c r="Z92" s="1288"/>
      <c r="AA92" s="1288"/>
      <c r="AB92" s="1288"/>
      <c r="AC92" s="1288"/>
      <c r="AD92" s="1288"/>
      <c r="AE92" s="1288"/>
      <c r="AF92" s="1288"/>
      <c r="AG92" s="1288"/>
      <c r="AH92" s="1288"/>
      <c r="AI92" s="1288"/>
    </row>
    <row r="93" spans="3:35" hidden="1">
      <c r="C93" s="1288"/>
      <c r="D93" s="1288"/>
      <c r="E93" s="1288"/>
      <c r="F93" s="1288"/>
      <c r="G93" s="1288"/>
      <c r="H93" s="1288"/>
      <c r="I93" s="1288"/>
      <c r="J93" s="1288"/>
      <c r="K93" s="1288"/>
      <c r="L93" s="1288"/>
      <c r="M93" s="1288"/>
      <c r="N93" s="1288"/>
      <c r="O93" s="1288"/>
      <c r="P93" s="1288"/>
      <c r="Q93" s="1288"/>
      <c r="R93" s="1288"/>
      <c r="S93" s="1288"/>
      <c r="T93" s="1288"/>
      <c r="U93" s="1288"/>
      <c r="V93" s="1288"/>
      <c r="W93" s="1288"/>
      <c r="X93" s="1288"/>
      <c r="Y93" s="1288"/>
      <c r="Z93" s="1288"/>
      <c r="AA93" s="1288"/>
      <c r="AB93" s="1288"/>
      <c r="AC93" s="1288"/>
      <c r="AD93" s="1288"/>
      <c r="AE93" s="1288"/>
      <c r="AF93" s="1288"/>
      <c r="AG93" s="1288"/>
      <c r="AH93" s="1288"/>
      <c r="AI93" s="1288"/>
    </row>
    <row r="94" spans="3:35" hidden="1">
      <c r="C94" s="1288"/>
      <c r="D94" s="1288"/>
      <c r="E94" s="1288"/>
      <c r="F94" s="1288"/>
      <c r="G94" s="1288"/>
      <c r="H94" s="1288"/>
      <c r="I94" s="1288"/>
      <c r="J94" s="1288"/>
      <c r="K94" s="1288"/>
      <c r="L94" s="1288"/>
      <c r="M94" s="1288"/>
      <c r="N94" s="1288"/>
      <c r="O94" s="1288"/>
      <c r="P94" s="1288"/>
      <c r="Q94" s="1288"/>
      <c r="R94" s="1288"/>
      <c r="S94" s="1288"/>
      <c r="T94" s="1288"/>
      <c r="U94" s="1288"/>
      <c r="V94" s="1288"/>
      <c r="W94" s="1288"/>
      <c r="X94" s="1288"/>
      <c r="Y94" s="1288"/>
      <c r="Z94" s="1288"/>
      <c r="AA94" s="1288"/>
      <c r="AB94" s="1288"/>
      <c r="AC94" s="1288"/>
      <c r="AD94" s="1288"/>
      <c r="AE94" s="1288"/>
      <c r="AF94" s="1288"/>
      <c r="AG94" s="1288"/>
      <c r="AH94" s="1288"/>
      <c r="AI94" s="1288"/>
    </row>
    <row r="95" spans="3:35" hidden="1">
      <c r="C95" s="1288"/>
      <c r="D95" s="1288"/>
      <c r="E95" s="1288"/>
      <c r="F95" s="1288"/>
      <c r="G95" s="1288"/>
      <c r="H95" s="1288"/>
      <c r="I95" s="1288"/>
      <c r="J95" s="1288"/>
      <c r="K95" s="1288"/>
      <c r="L95" s="1288"/>
      <c r="M95" s="1288"/>
      <c r="N95" s="1288"/>
      <c r="O95" s="1288"/>
      <c r="P95" s="1288"/>
      <c r="Q95" s="1288"/>
      <c r="R95" s="1288"/>
      <c r="S95" s="1288"/>
      <c r="T95" s="1288"/>
      <c r="U95" s="1288"/>
      <c r="V95" s="1288"/>
      <c r="W95" s="1288"/>
      <c r="X95" s="1288"/>
      <c r="Y95" s="1288"/>
      <c r="Z95" s="1288"/>
      <c r="AA95" s="1288"/>
      <c r="AB95" s="1288"/>
      <c r="AC95" s="1288"/>
      <c r="AD95" s="1288"/>
      <c r="AE95" s="1288"/>
      <c r="AF95" s="1288"/>
      <c r="AG95" s="1288"/>
      <c r="AH95" s="1288"/>
      <c r="AI95" s="1288"/>
    </row>
    <row r="96" spans="3:35" hidden="1">
      <c r="C96" s="1288"/>
      <c r="D96" s="1288"/>
      <c r="E96" s="1288"/>
      <c r="F96" s="1288"/>
      <c r="G96" s="1288"/>
      <c r="H96" s="1288"/>
      <c r="I96" s="1288"/>
      <c r="J96" s="1288"/>
      <c r="K96" s="1288"/>
      <c r="L96" s="1288"/>
      <c r="M96" s="1288"/>
      <c r="N96" s="1288"/>
      <c r="O96" s="1288"/>
      <c r="P96" s="1288"/>
      <c r="Q96" s="1288"/>
      <c r="R96" s="1288"/>
      <c r="S96" s="1288"/>
      <c r="T96" s="1288"/>
      <c r="U96" s="1288"/>
      <c r="V96" s="1288"/>
      <c r="W96" s="1288"/>
      <c r="X96" s="1288"/>
      <c r="Y96" s="1288"/>
      <c r="Z96" s="1288"/>
      <c r="AA96" s="1288"/>
      <c r="AB96" s="1288"/>
      <c r="AC96" s="1288"/>
      <c r="AD96" s="1288"/>
      <c r="AE96" s="1288"/>
      <c r="AF96" s="1288"/>
      <c r="AG96" s="1288"/>
      <c r="AH96" s="1288"/>
      <c r="AI96" s="1288"/>
    </row>
    <row r="97" spans="3:35" hidden="1">
      <c r="C97" s="1288"/>
      <c r="D97" s="1288"/>
      <c r="E97" s="1288"/>
      <c r="F97" s="1288"/>
      <c r="G97" s="1288"/>
      <c r="H97" s="1288"/>
      <c r="I97" s="1288"/>
      <c r="J97" s="1288"/>
      <c r="K97" s="1288"/>
      <c r="L97" s="1288"/>
      <c r="M97" s="1288"/>
      <c r="N97" s="1288"/>
      <c r="O97" s="1288"/>
      <c r="P97" s="1288"/>
      <c r="Q97" s="1288"/>
      <c r="R97" s="1288"/>
      <c r="S97" s="1288"/>
      <c r="T97" s="1288"/>
      <c r="U97" s="1288"/>
      <c r="V97" s="1288"/>
      <c r="W97" s="1288"/>
      <c r="X97" s="1288"/>
      <c r="Y97" s="1288"/>
      <c r="Z97" s="1288"/>
      <c r="AA97" s="1288"/>
      <c r="AB97" s="1288"/>
      <c r="AC97" s="1288"/>
      <c r="AD97" s="1288"/>
      <c r="AE97" s="1288"/>
      <c r="AF97" s="1288"/>
      <c r="AG97" s="1288"/>
      <c r="AH97" s="1288"/>
      <c r="AI97" s="1288"/>
    </row>
    <row r="98" spans="3:35" hidden="1">
      <c r="C98" s="1288"/>
      <c r="D98" s="1288"/>
      <c r="E98" s="1288"/>
      <c r="F98" s="1288"/>
      <c r="G98" s="1288"/>
      <c r="H98" s="1288"/>
      <c r="I98" s="1288"/>
      <c r="J98" s="1288"/>
      <c r="K98" s="1288"/>
      <c r="L98" s="1288"/>
      <c r="M98" s="1288"/>
      <c r="N98" s="1288"/>
      <c r="O98" s="1288"/>
      <c r="P98" s="1288"/>
      <c r="Q98" s="1288"/>
      <c r="R98" s="1288"/>
      <c r="S98" s="1288"/>
      <c r="T98" s="1288"/>
      <c r="U98" s="1288"/>
      <c r="V98" s="1288"/>
      <c r="W98" s="1288"/>
      <c r="X98" s="1288"/>
      <c r="Y98" s="1288"/>
      <c r="Z98" s="1288"/>
      <c r="AA98" s="1288"/>
      <c r="AB98" s="1288"/>
      <c r="AC98" s="1288"/>
      <c r="AD98" s="1288"/>
      <c r="AE98" s="1288"/>
      <c r="AF98" s="1288"/>
      <c r="AG98" s="1288"/>
      <c r="AH98" s="1288"/>
      <c r="AI98" s="1288"/>
    </row>
    <row r="99" spans="3:35" hidden="1">
      <c r="C99" s="1288"/>
      <c r="D99" s="1288"/>
      <c r="E99" s="1288"/>
      <c r="F99" s="1288"/>
      <c r="G99" s="1288"/>
      <c r="H99" s="1288"/>
      <c r="I99" s="1288"/>
      <c r="J99" s="1288"/>
      <c r="K99" s="1288"/>
      <c r="L99" s="1288"/>
      <c r="M99" s="1288"/>
      <c r="N99" s="1288"/>
      <c r="O99" s="1288"/>
      <c r="P99" s="1288"/>
      <c r="Q99" s="1288"/>
      <c r="R99" s="1288"/>
      <c r="S99" s="1288"/>
      <c r="T99" s="1288"/>
      <c r="U99" s="1288"/>
      <c r="V99" s="1288"/>
      <c r="W99" s="1288"/>
      <c r="X99" s="1288"/>
      <c r="Y99" s="1288"/>
      <c r="Z99" s="1288"/>
      <c r="AA99" s="1288"/>
      <c r="AB99" s="1288"/>
      <c r="AC99" s="1288"/>
      <c r="AD99" s="1288"/>
      <c r="AE99" s="1288"/>
      <c r="AF99" s="1288"/>
      <c r="AG99" s="1288"/>
      <c r="AH99" s="1288"/>
      <c r="AI99" s="1288"/>
    </row>
    <row r="100" spans="3:35" hidden="1">
      <c r="C100" s="1288"/>
      <c r="D100" s="1288"/>
      <c r="E100" s="1288"/>
      <c r="F100" s="1288"/>
      <c r="G100" s="1288"/>
      <c r="H100" s="1288"/>
      <c r="I100" s="1288"/>
      <c r="J100" s="1288"/>
      <c r="K100" s="1288"/>
      <c r="L100" s="1288"/>
      <c r="M100" s="1288"/>
      <c r="N100" s="1288"/>
      <c r="O100" s="1288"/>
      <c r="P100" s="1288"/>
      <c r="Q100" s="1288"/>
      <c r="R100" s="1288"/>
      <c r="S100" s="1288"/>
      <c r="T100" s="1288"/>
      <c r="U100" s="1288"/>
      <c r="V100" s="1288"/>
      <c r="W100" s="1288"/>
      <c r="X100" s="1288"/>
      <c r="Y100" s="1288"/>
      <c r="Z100" s="1288"/>
      <c r="AA100" s="1288"/>
      <c r="AB100" s="1288"/>
      <c r="AC100" s="1288"/>
      <c r="AD100" s="1288"/>
      <c r="AE100" s="1288"/>
      <c r="AF100" s="1288"/>
      <c r="AG100" s="1288"/>
      <c r="AH100" s="1288"/>
      <c r="AI100" s="1288"/>
    </row>
    <row r="101" spans="3:35" hidden="1">
      <c r="C101" s="1288"/>
      <c r="D101" s="1288"/>
      <c r="E101" s="1288"/>
      <c r="F101" s="1288"/>
      <c r="G101" s="1288"/>
      <c r="H101" s="1288"/>
      <c r="I101" s="1288"/>
      <c r="J101" s="1288"/>
      <c r="K101" s="1288"/>
      <c r="L101" s="1288"/>
      <c r="M101" s="1288"/>
      <c r="N101" s="1288"/>
      <c r="O101" s="1288"/>
      <c r="P101" s="1288"/>
      <c r="Q101" s="1288"/>
      <c r="R101" s="1288"/>
      <c r="S101" s="1288"/>
      <c r="T101" s="1288"/>
      <c r="U101" s="1288"/>
      <c r="V101" s="1288"/>
      <c r="W101" s="1288"/>
      <c r="X101" s="1288"/>
      <c r="Y101" s="1288"/>
      <c r="Z101" s="1288"/>
      <c r="AA101" s="1288"/>
      <c r="AB101" s="1288"/>
      <c r="AC101" s="1288"/>
      <c r="AD101" s="1288"/>
      <c r="AE101" s="1288"/>
      <c r="AF101" s="1288"/>
      <c r="AG101" s="1288"/>
      <c r="AH101" s="1288"/>
      <c r="AI101" s="1288"/>
    </row>
    <row r="102" spans="3:35" hidden="1">
      <c r="C102" s="1288"/>
      <c r="D102" s="1288"/>
      <c r="E102" s="1288"/>
      <c r="F102" s="1288"/>
      <c r="G102" s="1288"/>
      <c r="H102" s="1288"/>
      <c r="I102" s="1288"/>
      <c r="J102" s="1288"/>
      <c r="K102" s="1288"/>
      <c r="L102" s="1288"/>
      <c r="M102" s="1288"/>
      <c r="N102" s="1288"/>
      <c r="O102" s="1288"/>
      <c r="P102" s="1288"/>
      <c r="Q102" s="1288"/>
      <c r="R102" s="1288"/>
      <c r="S102" s="1288"/>
      <c r="T102" s="1288"/>
      <c r="U102" s="1288"/>
      <c r="V102" s="1288"/>
      <c r="W102" s="1288"/>
      <c r="X102" s="1288"/>
      <c r="Y102" s="1288"/>
      <c r="Z102" s="1288"/>
      <c r="AA102" s="1288"/>
      <c r="AB102" s="1288"/>
      <c r="AC102" s="1288"/>
      <c r="AD102" s="1288"/>
      <c r="AE102" s="1288"/>
      <c r="AF102" s="1288"/>
      <c r="AG102" s="1288"/>
      <c r="AH102" s="1288"/>
      <c r="AI102" s="1288"/>
    </row>
    <row r="103" spans="3:35" hidden="1">
      <c r="C103" s="1288"/>
      <c r="D103" s="1288"/>
      <c r="E103" s="1288"/>
      <c r="F103" s="1288"/>
      <c r="G103" s="1288"/>
      <c r="H103" s="1288"/>
      <c r="I103" s="1288"/>
      <c r="J103" s="1288"/>
      <c r="K103" s="1288"/>
      <c r="L103" s="1288"/>
      <c r="M103" s="1288"/>
      <c r="N103" s="1288"/>
      <c r="O103" s="1288"/>
      <c r="P103" s="1288"/>
      <c r="Q103" s="1288"/>
      <c r="R103" s="1288"/>
      <c r="S103" s="1288"/>
      <c r="T103" s="1288"/>
      <c r="U103" s="1288"/>
      <c r="V103" s="1288"/>
      <c r="W103" s="1288"/>
      <c r="X103" s="1288"/>
      <c r="Y103" s="1288"/>
      <c r="Z103" s="1288"/>
      <c r="AA103" s="1288"/>
      <c r="AB103" s="1288"/>
      <c r="AC103" s="1288"/>
      <c r="AD103" s="1288"/>
      <c r="AE103" s="1288"/>
      <c r="AF103" s="1288"/>
      <c r="AG103" s="1288"/>
      <c r="AH103" s="1288"/>
      <c r="AI103" s="1288"/>
    </row>
    <row r="104" spans="3:35" hidden="1">
      <c r="C104" s="1288"/>
      <c r="D104" s="1288"/>
      <c r="E104" s="1288"/>
      <c r="F104" s="1288"/>
      <c r="G104" s="1288"/>
      <c r="H104" s="1288"/>
      <c r="I104" s="1288"/>
      <c r="J104" s="1288"/>
      <c r="K104" s="1288"/>
      <c r="L104" s="1288"/>
      <c r="M104" s="1288"/>
      <c r="N104" s="1288"/>
      <c r="O104" s="1288"/>
      <c r="P104" s="1288"/>
      <c r="Q104" s="1288"/>
      <c r="R104" s="1288"/>
      <c r="S104" s="1288"/>
      <c r="T104" s="1288"/>
      <c r="U104" s="1288"/>
      <c r="V104" s="1288"/>
      <c r="W104" s="1288"/>
      <c r="X104" s="1288"/>
      <c r="Y104" s="1288"/>
      <c r="Z104" s="1288"/>
      <c r="AA104" s="1288"/>
      <c r="AB104" s="1288"/>
      <c r="AC104" s="1288"/>
      <c r="AD104" s="1288"/>
      <c r="AE104" s="1288"/>
      <c r="AF104" s="1288"/>
      <c r="AG104" s="1288"/>
      <c r="AH104" s="1288"/>
      <c r="AI104" s="1288"/>
    </row>
    <row r="105" spans="3:35" hidden="1">
      <c r="C105" s="1288"/>
      <c r="D105" s="1288"/>
      <c r="E105" s="1288"/>
      <c r="F105" s="1288"/>
      <c r="G105" s="1288"/>
      <c r="H105" s="1288"/>
      <c r="I105" s="1288"/>
      <c r="J105" s="1288"/>
      <c r="K105" s="1288"/>
      <c r="L105" s="1288"/>
      <c r="M105" s="1288"/>
      <c r="N105" s="1288"/>
      <c r="O105" s="1288"/>
      <c r="P105" s="1288"/>
      <c r="Q105" s="1288"/>
      <c r="R105" s="1288"/>
      <c r="S105" s="1288"/>
      <c r="T105" s="1288"/>
      <c r="U105" s="1288"/>
      <c r="V105" s="1288"/>
      <c r="W105" s="1288"/>
      <c r="X105" s="1288"/>
      <c r="Y105" s="1288"/>
      <c r="Z105" s="1288"/>
      <c r="AA105" s="1288"/>
      <c r="AB105" s="1288"/>
      <c r="AC105" s="1288"/>
      <c r="AD105" s="1288"/>
      <c r="AE105" s="1288"/>
      <c r="AF105" s="1288"/>
      <c r="AG105" s="1288"/>
      <c r="AH105" s="1288"/>
      <c r="AI105" s="1288"/>
    </row>
    <row r="106" spans="3:35" hidden="1">
      <c r="C106" s="1288"/>
      <c r="D106" s="1288"/>
      <c r="E106" s="1288"/>
      <c r="F106" s="1288"/>
      <c r="G106" s="1288"/>
      <c r="H106" s="1288"/>
      <c r="I106" s="1288"/>
      <c r="J106" s="1288"/>
      <c r="K106" s="1288"/>
      <c r="L106" s="1288"/>
      <c r="M106" s="1288"/>
      <c r="N106" s="1288"/>
      <c r="O106" s="1288"/>
      <c r="P106" s="1288"/>
      <c r="Q106" s="1288"/>
      <c r="R106" s="1288"/>
      <c r="S106" s="1288"/>
      <c r="T106" s="1288"/>
      <c r="U106" s="1288"/>
      <c r="V106" s="1288"/>
      <c r="W106" s="1288"/>
      <c r="X106" s="1288"/>
      <c r="Y106" s="1288"/>
      <c r="Z106" s="1288"/>
      <c r="AA106" s="1288"/>
      <c r="AB106" s="1288"/>
      <c r="AC106" s="1288"/>
      <c r="AD106" s="1288"/>
      <c r="AE106" s="1288"/>
      <c r="AF106" s="1288"/>
      <c r="AG106" s="1288"/>
      <c r="AH106" s="1288"/>
      <c r="AI106" s="1288"/>
    </row>
    <row r="107" spans="3:35" hidden="1">
      <c r="C107" s="1288"/>
      <c r="D107" s="1288"/>
      <c r="E107" s="1288"/>
      <c r="F107" s="1288"/>
      <c r="G107" s="1288"/>
      <c r="H107" s="1288"/>
      <c r="I107" s="1288"/>
      <c r="J107" s="1288"/>
      <c r="K107" s="1288"/>
      <c r="L107" s="1288"/>
      <c r="M107" s="1288"/>
      <c r="N107" s="1288"/>
      <c r="O107" s="1288"/>
      <c r="P107" s="1288"/>
      <c r="Q107" s="1288"/>
      <c r="R107" s="1288"/>
      <c r="S107" s="1288"/>
      <c r="T107" s="1288"/>
      <c r="U107" s="1288"/>
      <c r="V107" s="1288"/>
      <c r="W107" s="1288"/>
      <c r="X107" s="1288"/>
      <c r="Y107" s="1288"/>
      <c r="Z107" s="1288"/>
      <c r="AA107" s="1288"/>
      <c r="AB107" s="1288"/>
      <c r="AC107" s="1288"/>
      <c r="AD107" s="1288"/>
      <c r="AE107" s="1288"/>
      <c r="AF107" s="1288"/>
      <c r="AG107" s="1288"/>
      <c r="AH107" s="1288"/>
      <c r="AI107" s="1288"/>
    </row>
    <row r="108" spans="3:35" hidden="1">
      <c r="C108" s="1288"/>
      <c r="D108" s="1288"/>
      <c r="E108" s="1288"/>
      <c r="F108" s="1288"/>
      <c r="G108" s="1288"/>
      <c r="H108" s="1288"/>
      <c r="I108" s="1288"/>
      <c r="J108" s="1288"/>
      <c r="K108" s="1288"/>
      <c r="L108" s="1288"/>
      <c r="M108" s="1288"/>
      <c r="N108" s="1288"/>
      <c r="O108" s="1288"/>
      <c r="P108" s="1288"/>
      <c r="Q108" s="1288"/>
      <c r="R108" s="1288"/>
      <c r="S108" s="1288"/>
      <c r="T108" s="1288"/>
      <c r="U108" s="1288"/>
      <c r="V108" s="1288"/>
      <c r="W108" s="1288"/>
      <c r="X108" s="1288"/>
      <c r="Y108" s="1288"/>
      <c r="Z108" s="1288"/>
      <c r="AA108" s="1288"/>
      <c r="AB108" s="1288"/>
      <c r="AC108" s="1288"/>
      <c r="AD108" s="1288"/>
      <c r="AE108" s="1288"/>
      <c r="AF108" s="1288"/>
      <c r="AG108" s="1288"/>
      <c r="AH108" s="1288"/>
      <c r="AI108" s="1288"/>
    </row>
    <row r="109" spans="3:35" hidden="1">
      <c r="C109" s="1288"/>
      <c r="D109" s="1288"/>
      <c r="E109" s="1288"/>
      <c r="F109" s="1288"/>
      <c r="G109" s="1288"/>
      <c r="H109" s="1288"/>
      <c r="I109" s="1288"/>
      <c r="J109" s="1288"/>
      <c r="K109" s="1288"/>
      <c r="L109" s="1288"/>
      <c r="M109" s="1288"/>
      <c r="N109" s="1288"/>
      <c r="O109" s="1288"/>
      <c r="P109" s="1288"/>
      <c r="Q109" s="1288"/>
      <c r="R109" s="1288"/>
      <c r="S109" s="1288"/>
      <c r="T109" s="1288"/>
      <c r="U109" s="1288"/>
      <c r="V109" s="1288"/>
      <c r="W109" s="1288"/>
      <c r="X109" s="1288"/>
      <c r="Y109" s="1288"/>
      <c r="Z109" s="1288"/>
      <c r="AA109" s="1288"/>
      <c r="AB109" s="1288"/>
      <c r="AC109" s="1288"/>
      <c r="AD109" s="1288"/>
      <c r="AE109" s="1288"/>
      <c r="AF109" s="1288"/>
      <c r="AG109" s="1288"/>
      <c r="AH109" s="1288"/>
      <c r="AI109" s="1288"/>
    </row>
    <row r="110" spans="3:35" hidden="1">
      <c r="C110" s="1288"/>
      <c r="D110" s="1288"/>
      <c r="E110" s="1288"/>
      <c r="F110" s="1288"/>
      <c r="G110" s="1288"/>
      <c r="H110" s="1288"/>
      <c r="I110" s="1288"/>
      <c r="J110" s="1288"/>
      <c r="K110" s="1288"/>
      <c r="L110" s="1288"/>
      <c r="M110" s="1288"/>
      <c r="N110" s="1288"/>
      <c r="O110" s="1288"/>
      <c r="P110" s="1288"/>
      <c r="Q110" s="1288"/>
      <c r="R110" s="1288"/>
      <c r="S110" s="1288"/>
      <c r="T110" s="1288"/>
      <c r="U110" s="1288"/>
      <c r="V110" s="1288"/>
      <c r="W110" s="1288"/>
      <c r="X110" s="1288"/>
      <c r="Y110" s="1288"/>
      <c r="Z110" s="1288"/>
      <c r="AA110" s="1288"/>
      <c r="AB110" s="1288"/>
      <c r="AC110" s="1288"/>
      <c r="AD110" s="1288"/>
      <c r="AE110" s="1288"/>
      <c r="AF110" s="1288"/>
      <c r="AG110" s="1288"/>
      <c r="AH110" s="1288"/>
      <c r="AI110" s="1288"/>
    </row>
    <row r="111" spans="3:35" hidden="1">
      <c r="C111" s="1288"/>
      <c r="D111" s="1288"/>
      <c r="E111" s="1288"/>
      <c r="F111" s="1288"/>
      <c r="G111" s="1288"/>
      <c r="H111" s="1288"/>
      <c r="I111" s="1288"/>
      <c r="J111" s="1288"/>
      <c r="K111" s="1288"/>
      <c r="L111" s="1288"/>
      <c r="M111" s="1288"/>
      <c r="N111" s="1288"/>
      <c r="O111" s="1288"/>
      <c r="P111" s="1288"/>
      <c r="Q111" s="1288"/>
      <c r="R111" s="1288"/>
      <c r="S111" s="1288"/>
      <c r="T111" s="1288"/>
      <c r="U111" s="1288"/>
      <c r="V111" s="1288"/>
      <c r="W111" s="1288"/>
      <c r="X111" s="1288"/>
      <c r="Y111" s="1288"/>
      <c r="Z111" s="1288"/>
      <c r="AA111" s="1288"/>
      <c r="AB111" s="1288"/>
      <c r="AC111" s="1288"/>
      <c r="AD111" s="1288"/>
      <c r="AE111" s="1288"/>
      <c r="AF111" s="1288"/>
      <c r="AG111" s="1288"/>
      <c r="AH111" s="1288"/>
      <c r="AI111" s="1288"/>
    </row>
    <row r="112" spans="3:35" hidden="1">
      <c r="C112" s="1288"/>
      <c r="D112" s="1288"/>
      <c r="E112" s="1288"/>
      <c r="F112" s="1288"/>
      <c r="G112" s="1288"/>
      <c r="H112" s="1288"/>
      <c r="I112" s="1288"/>
      <c r="J112" s="1288"/>
      <c r="K112" s="1288"/>
      <c r="L112" s="1288"/>
      <c r="M112" s="1288"/>
      <c r="N112" s="1288"/>
      <c r="O112" s="1288"/>
      <c r="P112" s="1288"/>
      <c r="Q112" s="1288"/>
      <c r="R112" s="1288"/>
      <c r="S112" s="1288"/>
      <c r="T112" s="1288"/>
      <c r="U112" s="1288"/>
      <c r="V112" s="1288"/>
      <c r="W112" s="1288"/>
      <c r="X112" s="1288"/>
      <c r="Y112" s="1288"/>
      <c r="Z112" s="1288"/>
      <c r="AA112" s="1288"/>
      <c r="AB112" s="1288"/>
      <c r="AC112" s="1288"/>
      <c r="AD112" s="1288"/>
      <c r="AE112" s="1288"/>
      <c r="AF112" s="1288"/>
      <c r="AG112" s="1288"/>
      <c r="AH112" s="1288"/>
      <c r="AI112" s="1288"/>
    </row>
    <row r="113" spans="3:35" hidden="1">
      <c r="C113" s="1288"/>
      <c r="D113" s="1288"/>
      <c r="E113" s="1288"/>
      <c r="F113" s="1288"/>
      <c r="G113" s="1288"/>
      <c r="H113" s="1288"/>
      <c r="I113" s="1288"/>
      <c r="J113" s="1288"/>
      <c r="K113" s="1288"/>
      <c r="L113" s="1288"/>
      <c r="M113" s="1288"/>
      <c r="N113" s="1288"/>
      <c r="O113" s="1288"/>
      <c r="P113" s="1288"/>
      <c r="Q113" s="1288"/>
      <c r="R113" s="1288"/>
      <c r="S113" s="1288"/>
      <c r="T113" s="1288"/>
      <c r="U113" s="1288"/>
      <c r="V113" s="1288"/>
      <c r="W113" s="1288"/>
      <c r="X113" s="1288"/>
      <c r="Y113" s="1288"/>
      <c r="Z113" s="1288"/>
      <c r="AA113" s="1288"/>
      <c r="AB113" s="1288"/>
      <c r="AC113" s="1288"/>
      <c r="AD113" s="1288"/>
      <c r="AE113" s="1288"/>
      <c r="AF113" s="1288"/>
      <c r="AG113" s="1288"/>
      <c r="AH113" s="1288"/>
      <c r="AI113" s="1288"/>
    </row>
    <row r="114" spans="3:35" hidden="1">
      <c r="C114" s="1288"/>
      <c r="D114" s="1288"/>
      <c r="E114" s="1288"/>
      <c r="F114" s="1288"/>
      <c r="G114" s="1288"/>
      <c r="H114" s="1288"/>
      <c r="I114" s="1288"/>
      <c r="J114" s="1288"/>
      <c r="K114" s="1288"/>
      <c r="L114" s="1288"/>
      <c r="M114" s="1288"/>
      <c r="N114" s="1288"/>
      <c r="O114" s="1288"/>
      <c r="P114" s="1288"/>
      <c r="Q114" s="1288"/>
      <c r="R114" s="1288"/>
      <c r="S114" s="1288"/>
      <c r="T114" s="1288"/>
      <c r="U114" s="1288"/>
      <c r="V114" s="1288"/>
      <c r="W114" s="1288"/>
      <c r="X114" s="1288"/>
      <c r="Y114" s="1288"/>
      <c r="Z114" s="1288"/>
      <c r="AA114" s="1288"/>
      <c r="AB114" s="1288"/>
      <c r="AC114" s="1288"/>
      <c r="AD114" s="1288"/>
      <c r="AE114" s="1288"/>
      <c r="AF114" s="1288"/>
      <c r="AG114" s="1288"/>
      <c r="AH114" s="1288"/>
      <c r="AI114" s="1288"/>
    </row>
    <row r="115" spans="3:35" hidden="1">
      <c r="C115" s="1288"/>
      <c r="D115" s="1288"/>
      <c r="E115" s="1288"/>
      <c r="F115" s="1288"/>
      <c r="G115" s="1288"/>
      <c r="H115" s="1288"/>
      <c r="I115" s="1288"/>
      <c r="J115" s="1288"/>
      <c r="K115" s="1288"/>
      <c r="L115" s="1288"/>
      <c r="M115" s="1288"/>
      <c r="N115" s="1288"/>
      <c r="O115" s="1288"/>
      <c r="P115" s="1288"/>
      <c r="Q115" s="1288"/>
      <c r="R115" s="1288"/>
      <c r="S115" s="1288"/>
      <c r="T115" s="1288"/>
      <c r="U115" s="1288"/>
      <c r="V115" s="1288"/>
      <c r="W115" s="1288"/>
      <c r="X115" s="1288"/>
      <c r="Y115" s="1288"/>
      <c r="Z115" s="1288"/>
      <c r="AA115" s="1288"/>
      <c r="AB115" s="1288"/>
      <c r="AC115" s="1288"/>
      <c r="AD115" s="1288"/>
      <c r="AE115" s="1288"/>
      <c r="AF115" s="1288"/>
      <c r="AG115" s="1288"/>
      <c r="AH115" s="1288"/>
      <c r="AI115" s="1288"/>
    </row>
    <row r="116" spans="3:35" hidden="1">
      <c r="C116" s="1288"/>
      <c r="D116" s="1288"/>
      <c r="E116" s="1288"/>
      <c r="F116" s="1288"/>
      <c r="G116" s="1288"/>
      <c r="H116" s="1288"/>
      <c r="I116" s="1288"/>
      <c r="J116" s="1288"/>
      <c r="K116" s="1288"/>
      <c r="L116" s="1288"/>
      <c r="M116" s="1288"/>
      <c r="N116" s="1288"/>
      <c r="O116" s="1288"/>
      <c r="P116" s="1288"/>
      <c r="Q116" s="1288"/>
      <c r="R116" s="1288"/>
      <c r="S116" s="1288"/>
      <c r="T116" s="1288"/>
      <c r="U116" s="1288"/>
      <c r="V116" s="1288"/>
      <c r="W116" s="1288"/>
      <c r="X116" s="1288"/>
      <c r="Y116" s="1288"/>
      <c r="Z116" s="1288"/>
      <c r="AA116" s="1288"/>
      <c r="AB116" s="1288"/>
      <c r="AC116" s="1288"/>
      <c r="AD116" s="1288"/>
      <c r="AE116" s="1288"/>
      <c r="AF116" s="1288"/>
      <c r="AG116" s="1288"/>
      <c r="AH116" s="1288"/>
      <c r="AI116" s="1288"/>
    </row>
    <row r="117" spans="3:35" hidden="1">
      <c r="C117" s="1288"/>
      <c r="D117" s="1288"/>
      <c r="E117" s="1288"/>
      <c r="F117" s="1288"/>
      <c r="G117" s="1288"/>
      <c r="H117" s="1288"/>
      <c r="I117" s="1288"/>
      <c r="J117" s="1288"/>
      <c r="K117" s="1288"/>
      <c r="L117" s="1288"/>
      <c r="M117" s="1288"/>
      <c r="N117" s="1288"/>
      <c r="O117" s="1288"/>
      <c r="P117" s="1288"/>
      <c r="Q117" s="1288"/>
      <c r="R117" s="1288"/>
      <c r="S117" s="1288"/>
      <c r="T117" s="1288"/>
      <c r="U117" s="1288"/>
      <c r="V117" s="1288"/>
      <c r="W117" s="1288"/>
      <c r="X117" s="1288"/>
      <c r="Y117" s="1288"/>
      <c r="Z117" s="1288"/>
      <c r="AA117" s="1288"/>
      <c r="AB117" s="1288"/>
      <c r="AC117" s="1288"/>
      <c r="AD117" s="1288"/>
      <c r="AE117" s="1288"/>
      <c r="AF117" s="1288"/>
      <c r="AG117" s="1288"/>
      <c r="AH117" s="1288"/>
      <c r="AI117" s="1288"/>
    </row>
    <row r="118" spans="3:35" hidden="1">
      <c r="C118" s="1288"/>
      <c r="D118" s="1288"/>
      <c r="E118" s="1288"/>
      <c r="F118" s="1288"/>
      <c r="G118" s="1288"/>
      <c r="H118" s="1288"/>
      <c r="I118" s="1288"/>
      <c r="J118" s="1288"/>
      <c r="K118" s="1288"/>
      <c r="L118" s="1288"/>
      <c r="M118" s="1288"/>
      <c r="N118" s="1288"/>
      <c r="O118" s="1288"/>
      <c r="P118" s="1288"/>
      <c r="Q118" s="1288"/>
      <c r="R118" s="1288"/>
      <c r="S118" s="1288"/>
      <c r="T118" s="1288"/>
      <c r="U118" s="1288"/>
      <c r="V118" s="1288"/>
      <c r="W118" s="1288"/>
      <c r="X118" s="1288"/>
      <c r="Y118" s="1288"/>
      <c r="Z118" s="1288"/>
      <c r="AA118" s="1288"/>
      <c r="AB118" s="1288"/>
      <c r="AC118" s="1288"/>
      <c r="AD118" s="1288"/>
      <c r="AE118" s="1288"/>
      <c r="AF118" s="1288"/>
      <c r="AG118" s="1288"/>
      <c r="AH118" s="1288"/>
      <c r="AI118" s="1288"/>
    </row>
    <row r="119" spans="3:35" hidden="1">
      <c r="C119" s="1288"/>
      <c r="D119" s="1288"/>
      <c r="E119" s="1288"/>
      <c r="F119" s="1288"/>
      <c r="G119" s="1288"/>
      <c r="H119" s="1288"/>
      <c r="I119" s="1288"/>
      <c r="J119" s="1288"/>
      <c r="K119" s="1288"/>
      <c r="L119" s="1288"/>
      <c r="M119" s="1288"/>
      <c r="N119" s="1288"/>
      <c r="O119" s="1288"/>
      <c r="P119" s="1288"/>
      <c r="Q119" s="1288"/>
      <c r="R119" s="1288"/>
      <c r="S119" s="1288"/>
      <c r="T119" s="1288"/>
      <c r="U119" s="1288"/>
      <c r="V119" s="1288"/>
      <c r="W119" s="1288"/>
      <c r="X119" s="1288"/>
      <c r="Y119" s="1288"/>
      <c r="Z119" s="1288"/>
      <c r="AA119" s="1288"/>
      <c r="AB119" s="1288"/>
      <c r="AC119" s="1288"/>
      <c r="AD119" s="1288"/>
      <c r="AE119" s="1288"/>
      <c r="AF119" s="1288"/>
      <c r="AG119" s="1288"/>
      <c r="AH119" s="1288"/>
      <c r="AI119" s="1288"/>
    </row>
    <row r="120" spans="3:35" hidden="1">
      <c r="C120" s="1288"/>
      <c r="D120" s="1288"/>
      <c r="E120" s="1288"/>
      <c r="F120" s="1288"/>
      <c r="G120" s="1288"/>
      <c r="H120" s="1288"/>
      <c r="I120" s="1288"/>
      <c r="J120" s="1288"/>
      <c r="K120" s="1288"/>
      <c r="L120" s="1288"/>
      <c r="M120" s="1288"/>
      <c r="N120" s="1288"/>
      <c r="O120" s="1288"/>
      <c r="P120" s="1288"/>
      <c r="Q120" s="1288"/>
      <c r="R120" s="1288"/>
      <c r="S120" s="1288"/>
      <c r="T120" s="1288"/>
      <c r="U120" s="1288"/>
      <c r="V120" s="1288"/>
      <c r="W120" s="1288"/>
      <c r="X120" s="1288"/>
      <c r="Y120" s="1288"/>
      <c r="Z120" s="1288"/>
      <c r="AA120" s="1288"/>
      <c r="AB120" s="1288"/>
      <c r="AC120" s="1288"/>
      <c r="AD120" s="1288"/>
      <c r="AE120" s="1288"/>
      <c r="AF120" s="1288"/>
      <c r="AG120" s="1288"/>
      <c r="AH120" s="1288"/>
      <c r="AI120" s="1288"/>
    </row>
    <row r="121" spans="3:35" hidden="1">
      <c r="C121" s="1288"/>
      <c r="D121" s="1288"/>
      <c r="E121" s="1288"/>
      <c r="F121" s="1288"/>
      <c r="G121" s="1288"/>
      <c r="H121" s="1288"/>
      <c r="I121" s="1288"/>
      <c r="J121" s="1288"/>
      <c r="K121" s="1288"/>
      <c r="L121" s="1288"/>
      <c r="M121" s="1288"/>
      <c r="N121" s="1288"/>
      <c r="O121" s="1288"/>
      <c r="P121" s="1288"/>
      <c r="Q121" s="1288"/>
      <c r="R121" s="1288"/>
      <c r="S121" s="1288"/>
      <c r="T121" s="1288"/>
      <c r="U121" s="1288"/>
      <c r="V121" s="1288"/>
      <c r="W121" s="1288"/>
      <c r="X121" s="1288"/>
      <c r="Y121" s="1288"/>
      <c r="Z121" s="1288"/>
      <c r="AA121" s="1288"/>
      <c r="AB121" s="1288"/>
      <c r="AC121" s="1288"/>
      <c r="AD121" s="1288"/>
      <c r="AE121" s="1288"/>
      <c r="AF121" s="1288"/>
      <c r="AG121" s="1288"/>
      <c r="AH121" s="1288"/>
      <c r="AI121" s="1288"/>
    </row>
    <row r="122" spans="3:35" hidden="1">
      <c r="C122" s="1288"/>
      <c r="D122" s="1288"/>
      <c r="E122" s="1288"/>
      <c r="F122" s="1288"/>
      <c r="G122" s="1288"/>
      <c r="H122" s="1288"/>
      <c r="I122" s="1288"/>
      <c r="J122" s="1288"/>
      <c r="K122" s="1288"/>
      <c r="L122" s="1288"/>
      <c r="M122" s="1288"/>
      <c r="N122" s="1288"/>
      <c r="O122" s="1288"/>
      <c r="P122" s="1288"/>
      <c r="Q122" s="1288"/>
      <c r="R122" s="1288"/>
      <c r="S122" s="1288"/>
      <c r="T122" s="1288"/>
      <c r="U122" s="1288"/>
      <c r="V122" s="1288"/>
      <c r="W122" s="1288"/>
      <c r="X122" s="1288"/>
      <c r="Y122" s="1288"/>
      <c r="Z122" s="1288"/>
      <c r="AA122" s="1288"/>
      <c r="AB122" s="1288"/>
      <c r="AC122" s="1288"/>
      <c r="AD122" s="1288"/>
      <c r="AE122" s="1288"/>
      <c r="AF122" s="1288"/>
      <c r="AG122" s="1288"/>
      <c r="AH122" s="1288"/>
      <c r="AI122" s="1288"/>
    </row>
    <row r="123" spans="3:35" hidden="1">
      <c r="C123" s="1288"/>
      <c r="D123" s="1288"/>
      <c r="E123" s="1288"/>
      <c r="F123" s="1288"/>
      <c r="G123" s="1288"/>
      <c r="H123" s="1288"/>
      <c r="I123" s="1288"/>
      <c r="J123" s="1288"/>
      <c r="K123" s="1288"/>
      <c r="L123" s="1288"/>
      <c r="M123" s="1288"/>
      <c r="N123" s="1288"/>
      <c r="O123" s="1288"/>
      <c r="P123" s="1288"/>
      <c r="Q123" s="1288"/>
      <c r="R123" s="1288"/>
      <c r="S123" s="1288"/>
      <c r="T123" s="1288"/>
      <c r="U123" s="1288"/>
      <c r="V123" s="1288"/>
      <c r="W123" s="1288"/>
      <c r="X123" s="1288"/>
      <c r="Y123" s="1288"/>
      <c r="Z123" s="1288"/>
      <c r="AA123" s="1288"/>
      <c r="AB123" s="1288"/>
      <c r="AC123" s="1288"/>
      <c r="AD123" s="1288"/>
      <c r="AE123" s="1288"/>
      <c r="AF123" s="1288"/>
      <c r="AG123" s="1288"/>
      <c r="AH123" s="1288"/>
      <c r="AI123" s="1288"/>
    </row>
    <row r="124" spans="3:35" hidden="1">
      <c r="C124" s="1288"/>
      <c r="D124" s="1288"/>
      <c r="E124" s="1288"/>
      <c r="F124" s="1288"/>
      <c r="G124" s="1288"/>
      <c r="H124" s="1288"/>
      <c r="I124" s="1288"/>
      <c r="J124" s="1288"/>
      <c r="K124" s="1288"/>
      <c r="L124" s="1288"/>
      <c r="M124" s="1288"/>
      <c r="N124" s="1288"/>
      <c r="O124" s="1288"/>
      <c r="P124" s="1288"/>
      <c r="Q124" s="1288"/>
      <c r="R124" s="1288"/>
      <c r="S124" s="1288"/>
      <c r="T124" s="1288"/>
      <c r="U124" s="1288"/>
      <c r="V124" s="1288"/>
      <c r="W124" s="1288"/>
      <c r="X124" s="1288"/>
      <c r="Y124" s="1288"/>
      <c r="Z124" s="1288"/>
      <c r="AA124" s="1288"/>
      <c r="AB124" s="1288"/>
      <c r="AC124" s="1288"/>
      <c r="AD124" s="1288"/>
      <c r="AE124" s="1288"/>
      <c r="AF124" s="1288"/>
      <c r="AG124" s="1288"/>
      <c r="AH124" s="1288"/>
      <c r="AI124" s="1288"/>
    </row>
    <row r="125" spans="3:35" hidden="1">
      <c r="C125" s="1288"/>
      <c r="D125" s="1288"/>
      <c r="E125" s="1288"/>
      <c r="F125" s="1288"/>
      <c r="G125" s="1288"/>
      <c r="H125" s="1288"/>
      <c r="I125" s="1288"/>
      <c r="J125" s="1288"/>
      <c r="K125" s="1288"/>
      <c r="L125" s="1288"/>
      <c r="M125" s="1288"/>
      <c r="N125" s="1288"/>
      <c r="O125" s="1288"/>
      <c r="P125" s="1288"/>
      <c r="Q125" s="1288"/>
      <c r="R125" s="1288"/>
      <c r="S125" s="1288"/>
      <c r="T125" s="1288"/>
      <c r="U125" s="1288"/>
      <c r="V125" s="1288"/>
      <c r="W125" s="1288"/>
      <c r="X125" s="1288"/>
      <c r="Y125" s="1288"/>
      <c r="Z125" s="1288"/>
      <c r="AA125" s="1288"/>
      <c r="AB125" s="1288"/>
      <c r="AC125" s="1288"/>
      <c r="AD125" s="1288"/>
      <c r="AE125" s="1288"/>
      <c r="AF125" s="1288"/>
      <c r="AG125" s="1288"/>
      <c r="AH125" s="1288"/>
      <c r="AI125" s="1288"/>
    </row>
    <row r="126" spans="3:35" hidden="1">
      <c r="C126" s="1288"/>
      <c r="D126" s="1288"/>
      <c r="E126" s="1288"/>
      <c r="F126" s="1288"/>
      <c r="G126" s="1288"/>
      <c r="H126" s="1288"/>
      <c r="I126" s="1288"/>
      <c r="J126" s="1288"/>
      <c r="K126" s="1288"/>
      <c r="L126" s="1288"/>
      <c r="M126" s="1288"/>
      <c r="N126" s="1288"/>
      <c r="O126" s="1288"/>
      <c r="P126" s="1288"/>
      <c r="Q126" s="1288"/>
      <c r="R126" s="1288"/>
      <c r="S126" s="1288"/>
      <c r="T126" s="1288"/>
      <c r="U126" s="1288"/>
      <c r="V126" s="1288"/>
      <c r="W126" s="1288"/>
      <c r="X126" s="1288"/>
      <c r="Y126" s="1288"/>
      <c r="Z126" s="1288"/>
      <c r="AA126" s="1288"/>
      <c r="AB126" s="1288"/>
      <c r="AC126" s="1288"/>
      <c r="AD126" s="1288"/>
      <c r="AE126" s="1288"/>
      <c r="AF126" s="1288"/>
      <c r="AG126" s="1288"/>
      <c r="AH126" s="1288"/>
      <c r="AI126" s="1288"/>
    </row>
    <row r="127" spans="3:35" hidden="1">
      <c r="C127" s="1288"/>
      <c r="D127" s="1288"/>
      <c r="E127" s="1288"/>
      <c r="F127" s="1288"/>
      <c r="G127" s="1288"/>
      <c r="H127" s="1288"/>
      <c r="I127" s="1288"/>
      <c r="J127" s="1288"/>
      <c r="K127" s="1288"/>
      <c r="L127" s="1288"/>
      <c r="M127" s="1288"/>
      <c r="N127" s="1288"/>
      <c r="O127" s="1288"/>
      <c r="P127" s="1288"/>
      <c r="Q127" s="1288"/>
      <c r="R127" s="1288"/>
      <c r="S127" s="1288"/>
      <c r="T127" s="1288"/>
      <c r="U127" s="1288"/>
      <c r="V127" s="1288"/>
      <c r="W127" s="1288"/>
      <c r="X127" s="1288"/>
      <c r="Y127" s="1288"/>
      <c r="Z127" s="1288"/>
      <c r="AA127" s="1288"/>
      <c r="AB127" s="1288"/>
      <c r="AC127" s="1288"/>
      <c r="AD127" s="1288"/>
      <c r="AE127" s="1288"/>
      <c r="AF127" s="1288"/>
      <c r="AG127" s="1288"/>
      <c r="AH127" s="1288"/>
      <c r="AI127" s="1288"/>
    </row>
    <row r="128" spans="3:35" hidden="1">
      <c r="C128" s="1288"/>
      <c r="D128" s="1288"/>
      <c r="E128" s="1288"/>
      <c r="F128" s="1288"/>
      <c r="G128" s="1288"/>
      <c r="H128" s="1288"/>
      <c r="I128" s="1288"/>
      <c r="J128" s="1288"/>
      <c r="K128" s="1288"/>
      <c r="L128" s="1288"/>
      <c r="M128" s="1288"/>
      <c r="N128" s="1288"/>
      <c r="O128" s="1288"/>
      <c r="P128" s="1288"/>
      <c r="Q128" s="1288"/>
      <c r="R128" s="1288"/>
      <c r="S128" s="1288"/>
      <c r="T128" s="1288"/>
      <c r="U128" s="1288"/>
      <c r="V128" s="1288"/>
      <c r="W128" s="1288"/>
      <c r="X128" s="1288"/>
      <c r="Y128" s="1288"/>
      <c r="Z128" s="1288"/>
      <c r="AA128" s="1288"/>
      <c r="AB128" s="1288"/>
      <c r="AC128" s="1288"/>
      <c r="AD128" s="1288"/>
      <c r="AE128" s="1288"/>
      <c r="AF128" s="1288"/>
      <c r="AG128" s="1288"/>
      <c r="AH128" s="1288"/>
      <c r="AI128" s="1288"/>
    </row>
    <row r="129" spans="3:35" hidden="1">
      <c r="C129" s="1288"/>
      <c r="D129" s="1288"/>
      <c r="E129" s="1288"/>
      <c r="F129" s="1288"/>
      <c r="G129" s="1288"/>
      <c r="H129" s="1288"/>
      <c r="I129" s="1288"/>
      <c r="J129" s="1288"/>
      <c r="K129" s="1288"/>
      <c r="L129" s="1288"/>
      <c r="M129" s="1288"/>
      <c r="N129" s="1288"/>
      <c r="O129" s="1288"/>
      <c r="P129" s="1288"/>
      <c r="Q129" s="1288"/>
      <c r="R129" s="1288"/>
      <c r="S129" s="1288"/>
      <c r="T129" s="1288"/>
      <c r="U129" s="1288"/>
      <c r="V129" s="1288"/>
      <c r="W129" s="1288"/>
      <c r="X129" s="1288"/>
      <c r="Y129" s="1288"/>
      <c r="Z129" s="1288"/>
      <c r="AA129" s="1288"/>
      <c r="AB129" s="1288"/>
      <c r="AC129" s="1288"/>
      <c r="AD129" s="1288"/>
      <c r="AE129" s="1288"/>
      <c r="AF129" s="1288"/>
      <c r="AG129" s="1288"/>
      <c r="AH129" s="1288"/>
      <c r="AI129" s="1288"/>
    </row>
    <row r="130" spans="3:35" hidden="1">
      <c r="C130" s="1288"/>
      <c r="D130" s="1288"/>
      <c r="E130" s="1288"/>
      <c r="F130" s="1288"/>
      <c r="G130" s="1288"/>
      <c r="H130" s="1288"/>
      <c r="I130" s="1288"/>
      <c r="J130" s="1288"/>
      <c r="K130" s="1288"/>
      <c r="L130" s="1288"/>
      <c r="M130" s="1288"/>
      <c r="N130" s="1288"/>
      <c r="O130" s="1288"/>
      <c r="P130" s="1288"/>
      <c r="Q130" s="1288"/>
      <c r="R130" s="1288"/>
      <c r="S130" s="1288"/>
      <c r="T130" s="1288"/>
      <c r="U130" s="1288"/>
      <c r="V130" s="1288"/>
      <c r="W130" s="1288"/>
      <c r="X130" s="1288"/>
      <c r="Y130" s="1288"/>
      <c r="Z130" s="1288"/>
      <c r="AA130" s="1288"/>
      <c r="AB130" s="1288"/>
      <c r="AC130" s="1288"/>
      <c r="AD130" s="1288"/>
      <c r="AE130" s="1288"/>
      <c r="AF130" s="1288"/>
      <c r="AG130" s="1288"/>
      <c r="AH130" s="1288"/>
      <c r="AI130" s="1288"/>
    </row>
    <row r="131" spans="3:35" hidden="1">
      <c r="C131" s="1288"/>
      <c r="D131" s="1288"/>
      <c r="E131" s="1288"/>
      <c r="F131" s="1288"/>
      <c r="G131" s="1288"/>
      <c r="H131" s="1288"/>
      <c r="I131" s="1288"/>
      <c r="J131" s="1288"/>
      <c r="K131" s="1288"/>
      <c r="L131" s="1288"/>
      <c r="M131" s="1288"/>
      <c r="N131" s="1288"/>
      <c r="O131" s="1288"/>
      <c r="P131" s="1288"/>
      <c r="Q131" s="1288"/>
      <c r="R131" s="1288"/>
      <c r="S131" s="1288"/>
      <c r="T131" s="1288"/>
      <c r="U131" s="1288"/>
      <c r="V131" s="1288"/>
      <c r="W131" s="1288"/>
      <c r="X131" s="1288"/>
      <c r="Y131" s="1288"/>
      <c r="Z131" s="1288"/>
      <c r="AA131" s="1288"/>
      <c r="AB131" s="1288"/>
      <c r="AC131" s="1288"/>
      <c r="AD131" s="1288"/>
      <c r="AE131" s="1288"/>
      <c r="AF131" s="1288"/>
      <c r="AG131" s="1288"/>
      <c r="AH131" s="1288"/>
      <c r="AI131" s="1288"/>
    </row>
    <row r="132" spans="3:35" hidden="1">
      <c r="C132" s="1288"/>
      <c r="D132" s="1288"/>
      <c r="E132" s="1288"/>
      <c r="F132" s="1288"/>
      <c r="G132" s="1288"/>
      <c r="H132" s="1288"/>
      <c r="I132" s="1288"/>
      <c r="J132" s="1288"/>
      <c r="K132" s="1288"/>
      <c r="L132" s="1288"/>
      <c r="M132" s="1288"/>
      <c r="N132" s="1288"/>
      <c r="O132" s="1288"/>
      <c r="P132" s="1288"/>
      <c r="Q132" s="1288"/>
      <c r="R132" s="1288"/>
      <c r="S132" s="1288"/>
      <c r="T132" s="1288"/>
      <c r="U132" s="1288"/>
      <c r="V132" s="1288"/>
      <c r="W132" s="1288"/>
      <c r="X132" s="1288"/>
      <c r="Y132" s="1288"/>
      <c r="Z132" s="1288"/>
      <c r="AA132" s="1288"/>
      <c r="AB132" s="1288"/>
      <c r="AC132" s="1288"/>
      <c r="AD132" s="1288"/>
      <c r="AE132" s="1288"/>
      <c r="AF132" s="1288"/>
      <c r="AG132" s="1288"/>
      <c r="AH132" s="1288"/>
      <c r="AI132" s="1288"/>
    </row>
    <row r="133" spans="3:35" hidden="1">
      <c r="C133" s="1288"/>
      <c r="D133" s="1288"/>
      <c r="E133" s="1288"/>
      <c r="F133" s="1288"/>
      <c r="G133" s="1288"/>
      <c r="H133" s="1288"/>
      <c r="I133" s="1288"/>
      <c r="J133" s="1288"/>
      <c r="K133" s="1288"/>
      <c r="L133" s="1288"/>
      <c r="M133" s="1288"/>
      <c r="N133" s="1288"/>
      <c r="O133" s="1288"/>
      <c r="P133" s="1288"/>
      <c r="Q133" s="1288"/>
      <c r="R133" s="1288"/>
      <c r="S133" s="1288"/>
      <c r="T133" s="1288"/>
      <c r="U133" s="1288"/>
      <c r="V133" s="1288"/>
      <c r="W133" s="1288"/>
      <c r="X133" s="1288"/>
      <c r="Y133" s="1288"/>
      <c r="Z133" s="1288"/>
      <c r="AA133" s="1288"/>
      <c r="AB133" s="1288"/>
      <c r="AC133" s="1288"/>
      <c r="AD133" s="1288"/>
      <c r="AE133" s="1288"/>
      <c r="AF133" s="1288"/>
      <c r="AG133" s="1288"/>
      <c r="AH133" s="1288"/>
      <c r="AI133" s="1288"/>
    </row>
    <row r="134" spans="3:35" hidden="1">
      <c r="C134" s="1288"/>
      <c r="D134" s="1288"/>
      <c r="E134" s="1288"/>
      <c r="F134" s="1288"/>
      <c r="G134" s="1288"/>
      <c r="H134" s="1288"/>
      <c r="I134" s="1288"/>
      <c r="J134" s="1288"/>
      <c r="K134" s="1288"/>
      <c r="L134" s="1288"/>
      <c r="M134" s="1288"/>
      <c r="N134" s="1288"/>
      <c r="O134" s="1288"/>
      <c r="P134" s="1288"/>
      <c r="Q134" s="1288"/>
      <c r="R134" s="1288"/>
      <c r="S134" s="1288"/>
      <c r="T134" s="1288"/>
      <c r="U134" s="1288"/>
      <c r="V134" s="1288"/>
      <c r="W134" s="1288"/>
      <c r="X134" s="1288"/>
      <c r="Y134" s="1288"/>
      <c r="Z134" s="1288"/>
      <c r="AA134" s="1288"/>
      <c r="AB134" s="1288"/>
      <c r="AC134" s="1288"/>
      <c r="AD134" s="1288"/>
      <c r="AE134" s="1288"/>
      <c r="AF134" s="1288"/>
      <c r="AG134" s="1288"/>
      <c r="AH134" s="1288"/>
      <c r="AI134" s="1288"/>
    </row>
    <row r="135" spans="3:35" hidden="1">
      <c r="C135" s="1288"/>
      <c r="D135" s="1288"/>
      <c r="E135" s="1288"/>
      <c r="F135" s="1288"/>
      <c r="G135" s="1288"/>
      <c r="H135" s="1288"/>
      <c r="I135" s="1288"/>
      <c r="J135" s="1288"/>
      <c r="K135" s="1288"/>
      <c r="L135" s="1288"/>
      <c r="M135" s="1288"/>
      <c r="N135" s="1288"/>
      <c r="O135" s="1288"/>
      <c r="P135" s="1288"/>
      <c r="Q135" s="1288"/>
      <c r="R135" s="1288"/>
      <c r="S135" s="1288"/>
      <c r="T135" s="1288"/>
      <c r="U135" s="1288"/>
      <c r="V135" s="1288"/>
      <c r="W135" s="1288"/>
      <c r="X135" s="1288"/>
      <c r="Y135" s="1288"/>
      <c r="Z135" s="1288"/>
      <c r="AA135" s="1288"/>
      <c r="AB135" s="1288"/>
      <c r="AC135" s="1288"/>
      <c r="AD135" s="1288"/>
      <c r="AE135" s="1288"/>
      <c r="AF135" s="1288"/>
      <c r="AG135" s="1288"/>
      <c r="AH135" s="1288"/>
      <c r="AI135" s="1288"/>
    </row>
    <row r="136" spans="3:35" hidden="1">
      <c r="C136" s="1288"/>
      <c r="D136" s="1288"/>
      <c r="E136" s="1288"/>
      <c r="F136" s="1288"/>
      <c r="G136" s="1288"/>
      <c r="H136" s="1288"/>
      <c r="I136" s="1288"/>
      <c r="J136" s="1288"/>
      <c r="K136" s="1288"/>
      <c r="L136" s="1288"/>
      <c r="M136" s="1288"/>
      <c r="N136" s="1288"/>
      <c r="O136" s="1288"/>
      <c r="P136" s="1288"/>
      <c r="Q136" s="1288"/>
      <c r="R136" s="1288"/>
      <c r="S136" s="1288"/>
      <c r="T136" s="1288"/>
      <c r="U136" s="1288"/>
      <c r="V136" s="1288"/>
      <c r="W136" s="1288"/>
      <c r="X136" s="1288"/>
      <c r="Y136" s="1288"/>
      <c r="Z136" s="1288"/>
      <c r="AA136" s="1288"/>
      <c r="AB136" s="1288"/>
      <c r="AC136" s="1288"/>
      <c r="AD136" s="1288"/>
      <c r="AE136" s="1288"/>
      <c r="AF136" s="1288"/>
      <c r="AG136" s="1288"/>
      <c r="AH136" s="1288"/>
      <c r="AI136" s="1288"/>
    </row>
    <row r="137" spans="3:35" hidden="1">
      <c r="C137" s="1288"/>
      <c r="D137" s="1288"/>
      <c r="E137" s="1288"/>
      <c r="F137" s="1288"/>
      <c r="G137" s="1288"/>
      <c r="H137" s="1288"/>
      <c r="I137" s="1288"/>
      <c r="J137" s="1288"/>
      <c r="K137" s="1288"/>
      <c r="L137" s="1288"/>
      <c r="M137" s="1288"/>
      <c r="N137" s="1288"/>
      <c r="O137" s="1288"/>
      <c r="P137" s="1288"/>
      <c r="Q137" s="1288"/>
      <c r="R137" s="1288"/>
      <c r="S137" s="1288"/>
      <c r="T137" s="1288"/>
      <c r="U137" s="1288"/>
      <c r="V137" s="1288"/>
      <c r="W137" s="1288"/>
      <c r="X137" s="1288"/>
      <c r="Y137" s="1288"/>
      <c r="Z137" s="1288"/>
      <c r="AA137" s="1288"/>
      <c r="AB137" s="1288"/>
      <c r="AC137" s="1288"/>
      <c r="AD137" s="1288"/>
      <c r="AE137" s="1288"/>
      <c r="AF137" s="1288"/>
      <c r="AG137" s="1288"/>
      <c r="AH137" s="1288"/>
      <c r="AI137" s="1288"/>
    </row>
    <row r="138" spans="3:35" hidden="1">
      <c r="C138" s="1288"/>
      <c r="D138" s="1288"/>
      <c r="E138" s="1288"/>
      <c r="F138" s="1288"/>
      <c r="G138" s="1288"/>
      <c r="H138" s="1288"/>
      <c r="I138" s="1288"/>
      <c r="J138" s="1288"/>
      <c r="K138" s="1288"/>
      <c r="L138" s="1288"/>
      <c r="M138" s="1288"/>
      <c r="N138" s="1288"/>
      <c r="O138" s="1288"/>
      <c r="P138" s="1288"/>
      <c r="Q138" s="1288"/>
      <c r="R138" s="1288"/>
      <c r="S138" s="1288"/>
      <c r="T138" s="1288"/>
      <c r="U138" s="1288"/>
      <c r="V138" s="1288"/>
      <c r="W138" s="1288"/>
      <c r="X138" s="1288"/>
      <c r="Y138" s="1288"/>
      <c r="Z138" s="1288"/>
      <c r="AA138" s="1288"/>
      <c r="AB138" s="1288"/>
      <c r="AC138" s="1288"/>
      <c r="AD138" s="1288"/>
      <c r="AE138" s="1288"/>
      <c r="AF138" s="1288"/>
      <c r="AG138" s="1288"/>
      <c r="AH138" s="1288"/>
      <c r="AI138" s="1288"/>
    </row>
    <row r="139" spans="3:35" hidden="1">
      <c r="C139" s="1288"/>
      <c r="D139" s="1288"/>
      <c r="E139" s="1288"/>
      <c r="F139" s="1288"/>
      <c r="G139" s="1288"/>
      <c r="H139" s="1288"/>
      <c r="I139" s="1288"/>
      <c r="J139" s="1288"/>
      <c r="K139" s="1288"/>
      <c r="L139" s="1288"/>
      <c r="M139" s="1288"/>
      <c r="N139" s="1288"/>
      <c r="O139" s="1288"/>
      <c r="P139" s="1288"/>
      <c r="Q139" s="1288"/>
      <c r="R139" s="1288"/>
      <c r="S139" s="1288"/>
      <c r="T139" s="1288"/>
      <c r="U139" s="1288"/>
      <c r="V139" s="1288"/>
      <c r="W139" s="1288"/>
      <c r="X139" s="1288"/>
      <c r="Y139" s="1288"/>
      <c r="Z139" s="1288"/>
      <c r="AA139" s="1288"/>
      <c r="AB139" s="1288"/>
      <c r="AC139" s="1288"/>
      <c r="AD139" s="1288"/>
      <c r="AE139" s="1288"/>
      <c r="AF139" s="1288"/>
      <c r="AG139" s="1288"/>
      <c r="AH139" s="1288"/>
      <c r="AI139" s="1288"/>
    </row>
    <row r="140" spans="3:35" hidden="1">
      <c r="C140" s="1288"/>
      <c r="D140" s="1288"/>
      <c r="E140" s="1288"/>
      <c r="F140" s="1288"/>
      <c r="G140" s="1288"/>
      <c r="H140" s="1288"/>
      <c r="I140" s="1288"/>
      <c r="J140" s="1288"/>
      <c r="K140" s="1288"/>
      <c r="L140" s="1288"/>
      <c r="M140" s="1288"/>
      <c r="N140" s="1288"/>
      <c r="O140" s="1288"/>
      <c r="P140" s="1288"/>
      <c r="Q140" s="1288"/>
      <c r="R140" s="1288"/>
      <c r="S140" s="1288"/>
      <c r="T140" s="1288"/>
      <c r="U140" s="1288"/>
      <c r="V140" s="1288"/>
      <c r="W140" s="1288"/>
      <c r="X140" s="1288"/>
      <c r="Y140" s="1288"/>
      <c r="Z140" s="1288"/>
      <c r="AA140" s="1288"/>
      <c r="AB140" s="1288"/>
      <c r="AC140" s="1288"/>
      <c r="AD140" s="1288"/>
      <c r="AE140" s="1288"/>
      <c r="AF140" s="1288"/>
      <c r="AG140" s="1288"/>
      <c r="AH140" s="1288"/>
      <c r="AI140" s="1288"/>
    </row>
    <row r="141" spans="3:35" hidden="1">
      <c r="C141" s="1288"/>
      <c r="D141" s="1288"/>
      <c r="E141" s="1288"/>
      <c r="F141" s="1288"/>
      <c r="G141" s="1288"/>
      <c r="H141" s="1288"/>
      <c r="I141" s="1288"/>
      <c r="J141" s="1288"/>
      <c r="K141" s="1288"/>
      <c r="L141" s="1288"/>
      <c r="M141" s="1288"/>
      <c r="N141" s="1288"/>
      <c r="O141" s="1288"/>
      <c r="P141" s="1288"/>
      <c r="Q141" s="1288"/>
      <c r="R141" s="1288"/>
      <c r="S141" s="1288"/>
      <c r="T141" s="1288"/>
      <c r="U141" s="1288"/>
      <c r="V141" s="1288"/>
      <c r="W141" s="1288"/>
      <c r="X141" s="1288"/>
      <c r="Y141" s="1288"/>
      <c r="Z141" s="1288"/>
      <c r="AA141" s="1288"/>
      <c r="AB141" s="1288"/>
      <c r="AC141" s="1288"/>
      <c r="AD141" s="1288"/>
      <c r="AE141" s="1288"/>
      <c r="AF141" s="1288"/>
      <c r="AG141" s="1288"/>
      <c r="AH141" s="1288"/>
      <c r="AI141" s="1288"/>
    </row>
    <row r="142" spans="3:35" hidden="1">
      <c r="C142" s="1288"/>
      <c r="D142" s="1288"/>
      <c r="E142" s="1288"/>
      <c r="F142" s="1288"/>
      <c r="G142" s="1288"/>
      <c r="H142" s="1288"/>
      <c r="I142" s="1288"/>
      <c r="J142" s="1288"/>
      <c r="K142" s="1288"/>
      <c r="L142" s="1288"/>
      <c r="M142" s="1288"/>
      <c r="N142" s="1288"/>
      <c r="O142" s="1288"/>
      <c r="P142" s="1288"/>
      <c r="Q142" s="1288"/>
      <c r="R142" s="1288"/>
      <c r="S142" s="1288"/>
      <c r="T142" s="1288"/>
      <c r="U142" s="1288"/>
      <c r="V142" s="1288"/>
      <c r="W142" s="1288"/>
      <c r="X142" s="1288"/>
      <c r="Y142" s="1288"/>
      <c r="Z142" s="1288"/>
      <c r="AA142" s="1288"/>
      <c r="AB142" s="1288"/>
      <c r="AC142" s="1288"/>
      <c r="AD142" s="1288"/>
      <c r="AE142" s="1288"/>
      <c r="AF142" s="1288"/>
      <c r="AG142" s="1288"/>
      <c r="AH142" s="1288"/>
      <c r="AI142" s="1288"/>
    </row>
    <row r="143" spans="3:35" hidden="1">
      <c r="C143" s="1288"/>
      <c r="D143" s="1288"/>
      <c r="E143" s="1288"/>
      <c r="F143" s="1288"/>
      <c r="G143" s="1288"/>
      <c r="H143" s="1288"/>
      <c r="I143" s="1288"/>
      <c r="J143" s="1288"/>
      <c r="K143" s="1288"/>
      <c r="L143" s="1288"/>
      <c r="M143" s="1288"/>
      <c r="N143" s="1288"/>
      <c r="O143" s="1288"/>
      <c r="P143" s="1288"/>
      <c r="Q143" s="1288"/>
      <c r="R143" s="1288"/>
      <c r="S143" s="1288"/>
      <c r="T143" s="1288"/>
      <c r="U143" s="1288"/>
      <c r="V143" s="1288"/>
      <c r="W143" s="1288"/>
      <c r="X143" s="1288"/>
      <c r="Y143" s="1288"/>
      <c r="Z143" s="1288"/>
      <c r="AA143" s="1288"/>
      <c r="AB143" s="1288"/>
      <c r="AC143" s="1288"/>
      <c r="AD143" s="1288"/>
      <c r="AE143" s="1288"/>
      <c r="AF143" s="1288"/>
      <c r="AG143" s="1288"/>
      <c r="AH143" s="1288"/>
      <c r="AI143" s="1288"/>
    </row>
    <row r="144" spans="3:35" hidden="1">
      <c r="C144" s="1288"/>
      <c r="D144" s="1288"/>
      <c r="E144" s="1288"/>
      <c r="F144" s="1288"/>
      <c r="G144" s="1288"/>
      <c r="H144" s="1288"/>
      <c r="I144" s="1288"/>
      <c r="J144" s="1288"/>
      <c r="K144" s="1288"/>
      <c r="L144" s="1288"/>
      <c r="M144" s="1288"/>
      <c r="N144" s="1288"/>
      <c r="O144" s="1288"/>
      <c r="P144" s="1288"/>
      <c r="Q144" s="1288"/>
      <c r="R144" s="1288"/>
      <c r="S144" s="1288"/>
      <c r="T144" s="1288"/>
      <c r="U144" s="1288"/>
      <c r="V144" s="1288"/>
      <c r="W144" s="1288"/>
      <c r="X144" s="1288"/>
      <c r="Y144" s="1288"/>
      <c r="Z144" s="1288"/>
      <c r="AA144" s="1288"/>
      <c r="AB144" s="1288"/>
      <c r="AC144" s="1288"/>
      <c r="AD144" s="1288"/>
      <c r="AE144" s="1288"/>
      <c r="AF144" s="1288"/>
      <c r="AG144" s="1288"/>
      <c r="AH144" s="1288"/>
      <c r="AI144" s="1288"/>
    </row>
    <row r="145" spans="3:35" hidden="1">
      <c r="C145" s="1288"/>
      <c r="D145" s="1288"/>
      <c r="E145" s="1288"/>
      <c r="F145" s="1288"/>
      <c r="G145" s="1288"/>
      <c r="H145" s="1288"/>
      <c r="I145" s="1288"/>
      <c r="J145" s="1288"/>
      <c r="K145" s="1288"/>
      <c r="L145" s="1288"/>
      <c r="M145" s="1288"/>
      <c r="N145" s="1288"/>
      <c r="O145" s="1288"/>
      <c r="P145" s="1288"/>
      <c r="Q145" s="1288"/>
      <c r="R145" s="1288"/>
      <c r="S145" s="1288"/>
      <c r="T145" s="1288"/>
      <c r="U145" s="1288"/>
      <c r="V145" s="1288"/>
      <c r="W145" s="1288"/>
      <c r="X145" s="1288"/>
      <c r="Y145" s="1288"/>
      <c r="Z145" s="1288"/>
      <c r="AA145" s="1288"/>
      <c r="AB145" s="1288"/>
      <c r="AC145" s="1288"/>
      <c r="AD145" s="1288"/>
      <c r="AE145" s="1288"/>
      <c r="AF145" s="1288"/>
      <c r="AG145" s="1288"/>
      <c r="AH145" s="1288"/>
      <c r="AI145" s="1288"/>
    </row>
    <row r="146" spans="3:35" hidden="1">
      <c r="C146" s="1288"/>
      <c r="D146" s="1288"/>
      <c r="E146" s="1288"/>
      <c r="F146" s="1288"/>
      <c r="G146" s="1288"/>
      <c r="H146" s="1288"/>
      <c r="I146" s="1288"/>
      <c r="J146" s="1288"/>
      <c r="K146" s="1288"/>
      <c r="L146" s="1288"/>
      <c r="M146" s="1288"/>
      <c r="N146" s="1288"/>
      <c r="O146" s="1288"/>
      <c r="P146" s="1288"/>
      <c r="Q146" s="1288"/>
      <c r="R146" s="1288"/>
      <c r="S146" s="1288"/>
      <c r="T146" s="1288"/>
      <c r="U146" s="1288"/>
      <c r="V146" s="1288"/>
      <c r="W146" s="1288"/>
      <c r="X146" s="1288"/>
      <c r="Y146" s="1288"/>
      <c r="Z146" s="1288"/>
      <c r="AA146" s="1288"/>
      <c r="AB146" s="1288"/>
      <c r="AC146" s="1288"/>
      <c r="AD146" s="1288"/>
      <c r="AE146" s="1288"/>
      <c r="AF146" s="1288"/>
      <c r="AG146" s="1288"/>
      <c r="AH146" s="1288"/>
      <c r="AI146" s="1288"/>
    </row>
    <row r="147" spans="3:35" hidden="1">
      <c r="C147" s="1288"/>
      <c r="D147" s="1288"/>
      <c r="E147" s="1288"/>
      <c r="F147" s="1288"/>
      <c r="G147" s="1288"/>
      <c r="H147" s="1288"/>
      <c r="I147" s="1288"/>
      <c r="J147" s="1288"/>
      <c r="K147" s="1288"/>
      <c r="L147" s="1288"/>
      <c r="M147" s="1288"/>
      <c r="N147" s="1288"/>
      <c r="O147" s="1288"/>
      <c r="P147" s="1288"/>
      <c r="Q147" s="1288"/>
      <c r="R147" s="1288"/>
      <c r="S147" s="1288"/>
      <c r="T147" s="1288"/>
      <c r="U147" s="1288"/>
      <c r="V147" s="1288"/>
      <c r="W147" s="1288"/>
      <c r="X147" s="1288"/>
      <c r="Y147" s="1288"/>
      <c r="Z147" s="1288"/>
      <c r="AA147" s="1288"/>
      <c r="AB147" s="1288"/>
      <c r="AC147" s="1288"/>
      <c r="AD147" s="1288"/>
      <c r="AE147" s="1288"/>
      <c r="AF147" s="1288"/>
      <c r="AG147" s="1288"/>
      <c r="AH147" s="1288"/>
      <c r="AI147" s="1288"/>
    </row>
    <row r="148" spans="3:35" hidden="1">
      <c r="C148" s="1288"/>
      <c r="D148" s="1288"/>
      <c r="E148" s="1288"/>
      <c r="F148" s="1288"/>
      <c r="G148" s="1288"/>
      <c r="H148" s="1288"/>
      <c r="I148" s="1288"/>
      <c r="J148" s="1288"/>
      <c r="K148" s="1288"/>
      <c r="L148" s="1288"/>
      <c r="M148" s="1288"/>
      <c r="N148" s="1288"/>
      <c r="O148" s="1288"/>
      <c r="P148" s="1288"/>
      <c r="Q148" s="1288"/>
      <c r="R148" s="1288"/>
      <c r="S148" s="1288"/>
      <c r="T148" s="1288"/>
      <c r="U148" s="1288"/>
      <c r="V148" s="1288"/>
      <c r="W148" s="1288"/>
      <c r="X148" s="1288"/>
      <c r="Y148" s="1288"/>
      <c r="Z148" s="1288"/>
      <c r="AA148" s="1288"/>
      <c r="AB148" s="1288"/>
      <c r="AC148" s="1288"/>
      <c r="AD148" s="1288"/>
      <c r="AE148" s="1288"/>
      <c r="AF148" s="1288"/>
      <c r="AG148" s="1288"/>
      <c r="AH148" s="1288"/>
      <c r="AI148" s="1288"/>
    </row>
    <row r="149" spans="3:35" hidden="1">
      <c r="C149" s="1288"/>
      <c r="D149" s="1288"/>
      <c r="E149" s="1288"/>
      <c r="F149" s="1288"/>
      <c r="G149" s="1288"/>
      <c r="H149" s="1288"/>
      <c r="I149" s="1288"/>
      <c r="J149" s="1288"/>
      <c r="K149" s="1288"/>
      <c r="L149" s="1288"/>
      <c r="M149" s="1288"/>
      <c r="N149" s="1288"/>
      <c r="O149" s="1288"/>
      <c r="P149" s="1288"/>
      <c r="Q149" s="1288"/>
      <c r="R149" s="1288"/>
      <c r="S149" s="1288"/>
      <c r="T149" s="1288"/>
      <c r="U149" s="1288"/>
      <c r="V149" s="1288"/>
      <c r="W149" s="1288"/>
      <c r="X149" s="1288"/>
      <c r="Y149" s="1288"/>
      <c r="Z149" s="1288"/>
      <c r="AA149" s="1288"/>
      <c r="AB149" s="1288"/>
      <c r="AC149" s="1288"/>
      <c r="AD149" s="1288"/>
      <c r="AE149" s="1288"/>
      <c r="AF149" s="1288"/>
      <c r="AG149" s="1288"/>
      <c r="AH149" s="1288"/>
      <c r="AI149" s="1288"/>
    </row>
    <row r="150" spans="3:35" hidden="1">
      <c r="C150" s="1288"/>
      <c r="D150" s="1288"/>
      <c r="E150" s="1288"/>
      <c r="F150" s="1288"/>
      <c r="G150" s="1288"/>
      <c r="H150" s="1288"/>
      <c r="I150" s="1288"/>
      <c r="J150" s="1288"/>
      <c r="K150" s="1288"/>
      <c r="L150" s="1288"/>
      <c r="M150" s="1288"/>
      <c r="N150" s="1288"/>
      <c r="O150" s="1288"/>
      <c r="P150" s="1288"/>
      <c r="Q150" s="1288"/>
      <c r="R150" s="1288"/>
      <c r="S150" s="1288"/>
      <c r="T150" s="1288"/>
      <c r="U150" s="1288"/>
      <c r="V150" s="1288"/>
      <c r="W150" s="1288"/>
      <c r="X150" s="1288"/>
      <c r="Y150" s="1288"/>
      <c r="Z150" s="1288"/>
      <c r="AA150" s="1288"/>
      <c r="AB150" s="1288"/>
      <c r="AC150" s="1288"/>
      <c r="AD150" s="1288"/>
      <c r="AE150" s="1288"/>
      <c r="AF150" s="1288"/>
      <c r="AG150" s="1288"/>
      <c r="AH150" s="1288"/>
      <c r="AI150" s="1288"/>
    </row>
    <row r="151" spans="3:35" hidden="1">
      <c r="C151" s="1288"/>
      <c r="D151" s="1288"/>
      <c r="E151" s="1288"/>
      <c r="F151" s="1288"/>
      <c r="G151" s="1288"/>
      <c r="H151" s="1288"/>
      <c r="I151" s="1288"/>
      <c r="J151" s="1288"/>
      <c r="K151" s="1288"/>
      <c r="L151" s="1288"/>
      <c r="M151" s="1288"/>
      <c r="N151" s="1288"/>
      <c r="O151" s="1288"/>
      <c r="P151" s="1288"/>
      <c r="Q151" s="1288"/>
      <c r="R151" s="1288"/>
      <c r="S151" s="1288"/>
      <c r="T151" s="1288"/>
      <c r="U151" s="1288"/>
      <c r="V151" s="1288"/>
      <c r="W151" s="1288"/>
      <c r="X151" s="1288"/>
      <c r="Y151" s="1288"/>
      <c r="Z151" s="1288"/>
      <c r="AA151" s="1288"/>
      <c r="AB151" s="1288"/>
      <c r="AC151" s="1288"/>
      <c r="AD151" s="1288"/>
      <c r="AE151" s="1288"/>
      <c r="AF151" s="1288"/>
      <c r="AG151" s="1288"/>
      <c r="AH151" s="1288"/>
      <c r="AI151" s="1288"/>
    </row>
    <row r="152" spans="3:35" hidden="1">
      <c r="C152" s="1288"/>
      <c r="D152" s="1288"/>
      <c r="E152" s="1288"/>
      <c r="F152" s="1288"/>
      <c r="G152" s="1288"/>
      <c r="H152" s="1288"/>
      <c r="I152" s="1288"/>
      <c r="J152" s="1288"/>
      <c r="K152" s="1288"/>
      <c r="L152" s="1288"/>
      <c r="M152" s="1288"/>
      <c r="N152" s="1288"/>
      <c r="O152" s="1288"/>
      <c r="P152" s="1288"/>
      <c r="Q152" s="1288"/>
      <c r="R152" s="1288"/>
      <c r="S152" s="1288"/>
      <c r="T152" s="1288"/>
      <c r="U152" s="1288"/>
      <c r="V152" s="1288"/>
      <c r="W152" s="1288"/>
      <c r="X152" s="1288"/>
      <c r="Y152" s="1288"/>
      <c r="Z152" s="1288"/>
      <c r="AA152" s="1288"/>
      <c r="AB152" s="1288"/>
      <c r="AC152" s="1288"/>
      <c r="AD152" s="1288"/>
      <c r="AE152" s="1288"/>
      <c r="AF152" s="1288"/>
      <c r="AG152" s="1288"/>
      <c r="AH152" s="1288"/>
      <c r="AI152" s="1288"/>
    </row>
    <row r="153" spans="3:35" hidden="1">
      <c r="C153" s="1288"/>
      <c r="D153" s="1288"/>
      <c r="E153" s="1288"/>
      <c r="F153" s="1288"/>
      <c r="G153" s="1288"/>
      <c r="H153" s="1288"/>
      <c r="I153" s="1288"/>
      <c r="J153" s="1288"/>
      <c r="K153" s="1288"/>
      <c r="L153" s="1288"/>
      <c r="M153" s="1288"/>
      <c r="N153" s="1288"/>
      <c r="O153" s="1288"/>
      <c r="P153" s="1288"/>
      <c r="Q153" s="1288"/>
      <c r="R153" s="1288"/>
      <c r="S153" s="1288"/>
      <c r="T153" s="1288"/>
      <c r="U153" s="1288"/>
      <c r="V153" s="1288"/>
      <c r="W153" s="1288"/>
      <c r="X153" s="1288"/>
      <c r="Y153" s="1288"/>
      <c r="Z153" s="1288"/>
      <c r="AA153" s="1288"/>
      <c r="AB153" s="1288"/>
      <c r="AC153" s="1288"/>
      <c r="AD153" s="1288"/>
      <c r="AE153" s="1288"/>
      <c r="AF153" s="1288"/>
      <c r="AG153" s="1288"/>
      <c r="AH153" s="1288"/>
      <c r="AI153" s="1288"/>
    </row>
    <row r="154" spans="3:35" hidden="1">
      <c r="C154" s="1288"/>
      <c r="D154" s="1288"/>
      <c r="E154" s="1288"/>
      <c r="F154" s="1288"/>
      <c r="G154" s="1288"/>
      <c r="H154" s="1288"/>
      <c r="I154" s="1288"/>
      <c r="J154" s="1288"/>
      <c r="K154" s="1288"/>
      <c r="L154" s="1288"/>
      <c r="M154" s="1288"/>
      <c r="N154" s="1288"/>
      <c r="O154" s="1288"/>
      <c r="P154" s="1288"/>
      <c r="Q154" s="1288"/>
      <c r="R154" s="1288"/>
      <c r="S154" s="1288"/>
      <c r="T154" s="1288"/>
      <c r="U154" s="1288"/>
      <c r="V154" s="1288"/>
      <c r="W154" s="1288"/>
      <c r="X154" s="1288"/>
      <c r="Y154" s="1288"/>
      <c r="Z154" s="1288"/>
      <c r="AA154" s="1288"/>
      <c r="AB154" s="1288"/>
      <c r="AC154" s="1288"/>
      <c r="AD154" s="1288"/>
      <c r="AE154" s="1288"/>
      <c r="AF154" s="1288"/>
      <c r="AG154" s="1288"/>
      <c r="AH154" s="1288"/>
      <c r="AI154" s="1288"/>
    </row>
    <row r="155" spans="3:35" hidden="1">
      <c r="C155" s="1288"/>
      <c r="D155" s="1288"/>
      <c r="E155" s="1288"/>
      <c r="F155" s="1288"/>
      <c r="G155" s="1288"/>
      <c r="H155" s="1288"/>
      <c r="I155" s="1288"/>
      <c r="J155" s="1288"/>
      <c r="K155" s="1288"/>
      <c r="L155" s="1288"/>
      <c r="M155" s="1288"/>
      <c r="N155" s="1288"/>
      <c r="O155" s="1288"/>
      <c r="P155" s="1288"/>
      <c r="Q155" s="1288"/>
      <c r="R155" s="1288"/>
      <c r="S155" s="1288"/>
      <c r="T155" s="1288"/>
      <c r="U155" s="1288"/>
      <c r="V155" s="1288"/>
      <c r="W155" s="1288"/>
      <c r="X155" s="1288"/>
      <c r="Y155" s="1288"/>
      <c r="Z155" s="1288"/>
      <c r="AA155" s="1288"/>
      <c r="AB155" s="1288"/>
      <c r="AC155" s="1288"/>
      <c r="AD155" s="1288"/>
      <c r="AE155" s="1288"/>
      <c r="AF155" s="1288"/>
      <c r="AG155" s="1288"/>
      <c r="AH155" s="1288"/>
      <c r="AI155" s="1288"/>
    </row>
    <row r="156" spans="3:35" hidden="1">
      <c r="C156" s="1288"/>
      <c r="D156" s="1288"/>
      <c r="E156" s="1288"/>
      <c r="F156" s="1288"/>
      <c r="G156" s="1288"/>
      <c r="H156" s="1288"/>
      <c r="I156" s="1288"/>
      <c r="J156" s="1288"/>
      <c r="K156" s="1288"/>
      <c r="L156" s="1288"/>
      <c r="M156" s="1288"/>
      <c r="N156" s="1288"/>
      <c r="O156" s="1288"/>
      <c r="P156" s="1288"/>
      <c r="Q156" s="1288"/>
      <c r="R156" s="1288"/>
      <c r="S156" s="1288"/>
      <c r="T156" s="1288"/>
      <c r="U156" s="1288"/>
      <c r="V156" s="1288"/>
      <c r="W156" s="1288"/>
      <c r="X156" s="1288"/>
      <c r="Y156" s="1288"/>
      <c r="Z156" s="1288"/>
      <c r="AA156" s="1288"/>
      <c r="AB156" s="1288"/>
      <c r="AC156" s="1288"/>
      <c r="AD156" s="1288"/>
      <c r="AE156" s="1288"/>
      <c r="AF156" s="1288"/>
      <c r="AG156" s="1288"/>
      <c r="AH156" s="1288"/>
      <c r="AI156" s="1288"/>
    </row>
    <row r="157" spans="3:35" hidden="1">
      <c r="C157" s="1288"/>
      <c r="D157" s="1288"/>
      <c r="E157" s="1288"/>
      <c r="F157" s="1288"/>
      <c r="G157" s="1288"/>
      <c r="H157" s="1288"/>
      <c r="I157" s="1288"/>
      <c r="J157" s="1288"/>
      <c r="K157" s="1288"/>
      <c r="L157" s="1288"/>
      <c r="M157" s="1288"/>
      <c r="N157" s="1288"/>
      <c r="O157" s="1288"/>
      <c r="P157" s="1288"/>
      <c r="Q157" s="1288"/>
      <c r="R157" s="1288"/>
      <c r="S157" s="1288"/>
      <c r="T157" s="1288"/>
      <c r="U157" s="1288"/>
      <c r="V157" s="1288"/>
      <c r="W157" s="1288"/>
      <c r="X157" s="1288"/>
      <c r="Y157" s="1288"/>
      <c r="Z157" s="1288"/>
      <c r="AA157" s="1288"/>
      <c r="AB157" s="1288"/>
      <c r="AC157" s="1288"/>
      <c r="AD157" s="1288"/>
      <c r="AE157" s="1288"/>
      <c r="AF157" s="1288"/>
      <c r="AG157" s="1288"/>
      <c r="AH157" s="1288"/>
      <c r="AI157" s="1288"/>
    </row>
    <row r="158" spans="3:35" hidden="1">
      <c r="C158" s="1288"/>
      <c r="D158" s="1288"/>
      <c r="E158" s="1288"/>
      <c r="F158" s="1288"/>
      <c r="G158" s="1288"/>
      <c r="H158" s="1288"/>
      <c r="I158" s="1288"/>
      <c r="J158" s="1288"/>
      <c r="K158" s="1288"/>
      <c r="L158" s="1288"/>
      <c r="M158" s="1288"/>
      <c r="N158" s="1288"/>
      <c r="O158" s="1288"/>
      <c r="P158" s="1288"/>
      <c r="Q158" s="1288"/>
      <c r="R158" s="1288"/>
      <c r="S158" s="1288"/>
      <c r="T158" s="1288"/>
      <c r="U158" s="1288"/>
      <c r="V158" s="1288"/>
      <c r="W158" s="1288"/>
      <c r="X158" s="1288"/>
      <c r="Y158" s="1288"/>
      <c r="Z158" s="1288"/>
      <c r="AA158" s="1288"/>
      <c r="AB158" s="1288"/>
      <c r="AC158" s="1288"/>
      <c r="AD158" s="1288"/>
      <c r="AE158" s="1288"/>
      <c r="AF158" s="1288"/>
      <c r="AG158" s="1288"/>
      <c r="AH158" s="1288"/>
      <c r="AI158" s="1288"/>
    </row>
    <row r="159" spans="3:35" hidden="1">
      <c r="C159" s="1288"/>
      <c r="D159" s="1288"/>
      <c r="E159" s="1288"/>
      <c r="F159" s="1288"/>
      <c r="G159" s="1288"/>
      <c r="H159" s="1288"/>
      <c r="I159" s="1288"/>
      <c r="J159" s="1288"/>
      <c r="K159" s="1288"/>
      <c r="L159" s="1288"/>
      <c r="M159" s="1288"/>
      <c r="N159" s="1288"/>
      <c r="O159" s="1288"/>
      <c r="P159" s="1288"/>
      <c r="Q159" s="1288"/>
      <c r="R159" s="1288"/>
      <c r="S159" s="1288"/>
      <c r="T159" s="1288"/>
      <c r="U159" s="1288"/>
      <c r="V159" s="1288"/>
      <c r="W159" s="1288"/>
      <c r="X159" s="1288"/>
      <c r="Y159" s="1288"/>
      <c r="Z159" s="1288"/>
      <c r="AA159" s="1288"/>
      <c r="AB159" s="1288"/>
      <c r="AC159" s="1288"/>
      <c r="AD159" s="1288"/>
      <c r="AE159" s="1288"/>
      <c r="AF159" s="1288"/>
      <c r="AG159" s="1288"/>
      <c r="AH159" s="1288"/>
      <c r="AI159" s="1288"/>
    </row>
    <row r="160" spans="3:35" hidden="1">
      <c r="C160" s="1288"/>
      <c r="D160" s="1288"/>
      <c r="E160" s="1288"/>
      <c r="F160" s="1288"/>
      <c r="G160" s="1288"/>
      <c r="H160" s="1288"/>
      <c r="I160" s="1288"/>
      <c r="J160" s="1288"/>
      <c r="K160" s="1288"/>
      <c r="L160" s="1288"/>
      <c r="M160" s="1288"/>
      <c r="N160" s="1288"/>
      <c r="O160" s="1288"/>
      <c r="P160" s="1288"/>
      <c r="Q160" s="1288"/>
      <c r="R160" s="1288"/>
      <c r="S160" s="1288"/>
      <c r="T160" s="1288"/>
      <c r="U160" s="1288"/>
      <c r="V160" s="1288"/>
      <c r="W160" s="1288"/>
      <c r="X160" s="1288"/>
      <c r="Y160" s="1288"/>
      <c r="Z160" s="1288"/>
      <c r="AA160" s="1288"/>
      <c r="AB160" s="1288"/>
      <c r="AC160" s="1288"/>
      <c r="AD160" s="1288"/>
      <c r="AE160" s="1288"/>
      <c r="AF160" s="1288"/>
      <c r="AG160" s="1288"/>
      <c r="AH160" s="1288"/>
      <c r="AI160" s="1288"/>
    </row>
    <row r="161" spans="3:35" hidden="1">
      <c r="C161" s="1288"/>
      <c r="D161" s="1288"/>
      <c r="E161" s="1288"/>
      <c r="F161" s="1288"/>
      <c r="G161" s="1288"/>
      <c r="H161" s="1288"/>
      <c r="I161" s="1288"/>
      <c r="J161" s="1288"/>
      <c r="K161" s="1288"/>
      <c r="L161" s="1288"/>
      <c r="M161" s="1288"/>
      <c r="N161" s="1288"/>
      <c r="O161" s="1288"/>
      <c r="P161" s="1288"/>
      <c r="Q161" s="1288"/>
      <c r="R161" s="1288"/>
      <c r="S161" s="1288"/>
      <c r="T161" s="1288"/>
      <c r="U161" s="1288"/>
      <c r="V161" s="1288"/>
      <c r="W161" s="1288"/>
      <c r="X161" s="1288"/>
      <c r="Y161" s="1288"/>
      <c r="Z161" s="1288"/>
      <c r="AA161" s="1288"/>
      <c r="AB161" s="1288"/>
      <c r="AC161" s="1288"/>
      <c r="AD161" s="1288"/>
      <c r="AE161" s="1288"/>
      <c r="AF161" s="1288"/>
      <c r="AG161" s="1288"/>
      <c r="AH161" s="1288"/>
      <c r="AI161" s="1288"/>
    </row>
    <row r="162" spans="3:35" hidden="1">
      <c r="C162" s="1288"/>
      <c r="D162" s="1288"/>
      <c r="E162" s="1288"/>
      <c r="F162" s="1288"/>
      <c r="G162" s="1288"/>
      <c r="H162" s="1288"/>
      <c r="I162" s="1288"/>
      <c r="J162" s="1288"/>
      <c r="K162" s="1288"/>
      <c r="L162" s="1288"/>
      <c r="M162" s="1288"/>
      <c r="N162" s="1288"/>
      <c r="O162" s="1288"/>
      <c r="P162" s="1288"/>
      <c r="Q162" s="1288"/>
      <c r="R162" s="1288"/>
      <c r="S162" s="1288"/>
      <c r="T162" s="1288"/>
      <c r="U162" s="1288"/>
      <c r="V162" s="1288"/>
      <c r="W162" s="1288"/>
      <c r="X162" s="1288"/>
      <c r="Y162" s="1288"/>
      <c r="Z162" s="1288"/>
      <c r="AA162" s="1288"/>
      <c r="AB162" s="1288"/>
      <c r="AC162" s="1288"/>
      <c r="AD162" s="1288"/>
      <c r="AE162" s="1288"/>
      <c r="AF162" s="1288"/>
      <c r="AG162" s="1288"/>
      <c r="AH162" s="1288"/>
      <c r="AI162" s="1288"/>
    </row>
    <row r="163" spans="3:35" hidden="1">
      <c r="C163" s="1288"/>
      <c r="D163" s="1288"/>
      <c r="E163" s="1288"/>
      <c r="F163" s="1288"/>
      <c r="G163" s="1288"/>
      <c r="H163" s="1288"/>
      <c r="I163" s="1288"/>
      <c r="J163" s="1288"/>
      <c r="K163" s="1288"/>
      <c r="L163" s="1288"/>
      <c r="M163" s="1288"/>
      <c r="N163" s="1288"/>
      <c r="O163" s="1288"/>
      <c r="P163" s="1288"/>
      <c r="Q163" s="1288"/>
      <c r="R163" s="1288"/>
      <c r="S163" s="1288"/>
      <c r="T163" s="1288"/>
      <c r="U163" s="1288"/>
      <c r="V163" s="1288"/>
      <c r="W163" s="1288"/>
      <c r="X163" s="1288"/>
      <c r="Y163" s="1288"/>
      <c r="Z163" s="1288"/>
      <c r="AA163" s="1288"/>
      <c r="AB163" s="1288"/>
      <c r="AC163" s="1288"/>
      <c r="AD163" s="1288"/>
      <c r="AE163" s="1288"/>
      <c r="AF163" s="1288"/>
      <c r="AG163" s="1288"/>
      <c r="AH163" s="1288"/>
      <c r="AI163" s="1288"/>
    </row>
    <row r="164" spans="3:35" hidden="1">
      <c r="C164" s="1288"/>
      <c r="D164" s="1288"/>
      <c r="E164" s="1288"/>
      <c r="F164" s="1288"/>
      <c r="G164" s="1288"/>
      <c r="H164" s="1288"/>
      <c r="I164" s="1288"/>
      <c r="J164" s="1288"/>
      <c r="K164" s="1288"/>
      <c r="L164" s="1288"/>
      <c r="M164" s="1288"/>
      <c r="N164" s="1288"/>
      <c r="O164" s="1288"/>
      <c r="P164" s="1288"/>
      <c r="Q164" s="1288"/>
      <c r="R164" s="1288"/>
      <c r="S164" s="1288"/>
      <c r="T164" s="1288"/>
      <c r="U164" s="1288"/>
      <c r="V164" s="1288"/>
      <c r="W164" s="1288"/>
      <c r="X164" s="1288"/>
      <c r="Y164" s="1288"/>
      <c r="Z164" s="1288"/>
      <c r="AA164" s="1288"/>
      <c r="AB164" s="1288"/>
      <c r="AC164" s="1288"/>
      <c r="AD164" s="1288"/>
      <c r="AE164" s="1288"/>
      <c r="AF164" s="1288"/>
      <c r="AG164" s="1288"/>
      <c r="AH164" s="1288"/>
      <c r="AI164" s="1288"/>
    </row>
    <row r="165" spans="3:35" hidden="1">
      <c r="C165" s="1288"/>
      <c r="D165" s="1288"/>
      <c r="E165" s="1288"/>
      <c r="F165" s="1288"/>
      <c r="G165" s="1288"/>
      <c r="H165" s="1288"/>
      <c r="I165" s="1288"/>
      <c r="J165" s="1288"/>
      <c r="K165" s="1288"/>
      <c r="L165" s="1288"/>
      <c r="M165" s="1288"/>
      <c r="N165" s="1288"/>
      <c r="O165" s="1288"/>
      <c r="P165" s="1288"/>
      <c r="Q165" s="1288"/>
      <c r="R165" s="1288"/>
      <c r="S165" s="1288"/>
      <c r="T165" s="1288"/>
      <c r="U165" s="1288"/>
      <c r="V165" s="1288"/>
      <c r="W165" s="1288"/>
      <c r="X165" s="1288"/>
      <c r="Y165" s="1288"/>
      <c r="Z165" s="1288"/>
      <c r="AA165" s="1288"/>
      <c r="AB165" s="1288"/>
      <c r="AC165" s="1288"/>
      <c r="AD165" s="1288"/>
      <c r="AE165" s="1288"/>
      <c r="AF165" s="1288"/>
      <c r="AG165" s="1288"/>
      <c r="AH165" s="1288"/>
      <c r="AI165" s="1288"/>
    </row>
    <row r="166" spans="3:35" hidden="1">
      <c r="C166" s="1288"/>
      <c r="D166" s="1288"/>
      <c r="E166" s="1288"/>
      <c r="F166" s="1288"/>
      <c r="G166" s="1288"/>
      <c r="H166" s="1288"/>
      <c r="I166" s="1288"/>
      <c r="J166" s="1288"/>
      <c r="K166" s="1288"/>
      <c r="L166" s="1288"/>
      <c r="M166" s="1288"/>
      <c r="N166" s="1288"/>
      <c r="O166" s="1288"/>
      <c r="P166" s="1288"/>
      <c r="Q166" s="1288"/>
      <c r="R166" s="1288"/>
      <c r="S166" s="1288"/>
      <c r="T166" s="1288"/>
      <c r="U166" s="1288"/>
      <c r="V166" s="1288"/>
      <c r="W166" s="1288"/>
      <c r="X166" s="1288"/>
      <c r="Y166" s="1288"/>
      <c r="Z166" s="1288"/>
      <c r="AA166" s="1288"/>
      <c r="AB166" s="1288"/>
      <c r="AC166" s="1288"/>
      <c r="AD166" s="1288"/>
      <c r="AE166" s="1288"/>
      <c r="AF166" s="1288"/>
      <c r="AG166" s="1288"/>
      <c r="AH166" s="1288"/>
      <c r="AI166" s="1288"/>
    </row>
    <row r="167" spans="3:35" hidden="1">
      <c r="C167" s="1288"/>
      <c r="D167" s="1288"/>
      <c r="E167" s="1288"/>
      <c r="F167" s="1288"/>
      <c r="G167" s="1288"/>
      <c r="H167" s="1288"/>
      <c r="I167" s="1288"/>
      <c r="J167" s="1288"/>
      <c r="K167" s="1288"/>
      <c r="L167" s="1288"/>
      <c r="M167" s="1288"/>
      <c r="N167" s="1288"/>
      <c r="O167" s="1288"/>
      <c r="P167" s="1288"/>
      <c r="Q167" s="1288"/>
      <c r="R167" s="1288"/>
      <c r="S167" s="1288"/>
      <c r="T167" s="1288"/>
      <c r="U167" s="1288"/>
      <c r="V167" s="1288"/>
      <c r="W167" s="1288"/>
      <c r="X167" s="1288"/>
      <c r="Y167" s="1288"/>
      <c r="Z167" s="1288"/>
      <c r="AA167" s="1288"/>
      <c r="AB167" s="1288"/>
      <c r="AC167" s="1288"/>
      <c r="AD167" s="1288"/>
      <c r="AE167" s="1288"/>
      <c r="AF167" s="1288"/>
      <c r="AG167" s="1288"/>
      <c r="AH167" s="1288"/>
      <c r="AI167" s="1288"/>
    </row>
    <row r="168" spans="3:35" hidden="1">
      <c r="C168" s="1288"/>
      <c r="D168" s="1288"/>
      <c r="E168" s="1288"/>
      <c r="F168" s="1288"/>
      <c r="G168" s="1288"/>
      <c r="H168" s="1288"/>
      <c r="I168" s="1288"/>
      <c r="J168" s="1288"/>
      <c r="K168" s="1288"/>
      <c r="L168" s="1288"/>
      <c r="M168" s="1288"/>
      <c r="N168" s="1288"/>
      <c r="O168" s="1288"/>
      <c r="P168" s="1288"/>
      <c r="Q168" s="1288"/>
      <c r="R168" s="1288"/>
      <c r="S168" s="1288"/>
      <c r="T168" s="1288"/>
      <c r="U168" s="1288"/>
      <c r="V168" s="1288"/>
      <c r="W168" s="1288"/>
      <c r="X168" s="1288"/>
      <c r="Y168" s="1288"/>
      <c r="Z168" s="1288"/>
      <c r="AA168" s="1288"/>
      <c r="AB168" s="1288"/>
      <c r="AC168" s="1288"/>
      <c r="AD168" s="1288"/>
      <c r="AE168" s="1288"/>
      <c r="AF168" s="1288"/>
      <c r="AG168" s="1288"/>
      <c r="AH168" s="1288"/>
      <c r="AI168" s="1288"/>
    </row>
    <row r="169" spans="3:35" hidden="1">
      <c r="C169" s="1288"/>
      <c r="D169" s="1288"/>
      <c r="E169" s="1288"/>
      <c r="F169" s="1288"/>
      <c r="G169" s="1288"/>
      <c r="H169" s="1288"/>
      <c r="I169" s="1288"/>
      <c r="J169" s="1288"/>
      <c r="K169" s="1288"/>
      <c r="L169" s="1288"/>
      <c r="M169" s="1288"/>
      <c r="N169" s="1288"/>
      <c r="O169" s="1288"/>
      <c r="P169" s="1288"/>
      <c r="Q169" s="1288"/>
      <c r="R169" s="1288"/>
      <c r="S169" s="1288"/>
      <c r="T169" s="1288"/>
      <c r="U169" s="1288"/>
      <c r="V169" s="1288"/>
      <c r="W169" s="1288"/>
      <c r="X169" s="1288"/>
      <c r="Y169" s="1288"/>
      <c r="Z169" s="1288"/>
      <c r="AA169" s="1288"/>
      <c r="AB169" s="1288"/>
      <c r="AC169" s="1288"/>
      <c r="AD169" s="1288"/>
      <c r="AE169" s="1288"/>
      <c r="AF169" s="1288"/>
      <c r="AG169" s="1288"/>
      <c r="AH169" s="1288"/>
      <c r="AI169" s="1288"/>
    </row>
    <row r="170" spans="3:35" hidden="1">
      <c r="C170" s="1288"/>
      <c r="D170" s="1288"/>
      <c r="E170" s="1288"/>
      <c r="F170" s="1288"/>
      <c r="G170" s="1288"/>
      <c r="H170" s="1288"/>
      <c r="I170" s="1288"/>
      <c r="J170" s="1288"/>
      <c r="K170" s="1288"/>
      <c r="L170" s="1288"/>
      <c r="M170" s="1288"/>
      <c r="N170" s="1288"/>
      <c r="O170" s="1288"/>
      <c r="P170" s="1288"/>
      <c r="Q170" s="1288"/>
      <c r="R170" s="1288"/>
      <c r="S170" s="1288"/>
      <c r="T170" s="1288"/>
      <c r="U170" s="1288"/>
      <c r="V170" s="1288"/>
      <c r="W170" s="1288"/>
      <c r="X170" s="1288"/>
      <c r="Y170" s="1288"/>
      <c r="Z170" s="1288"/>
      <c r="AA170" s="1288"/>
      <c r="AB170" s="1288"/>
      <c r="AC170" s="1288"/>
      <c r="AD170" s="1288"/>
      <c r="AE170" s="1288"/>
      <c r="AF170" s="1288"/>
      <c r="AG170" s="1288"/>
      <c r="AH170" s="1288"/>
      <c r="AI170" s="1288"/>
    </row>
    <row r="171" spans="3:35" hidden="1">
      <c r="C171" s="1288"/>
      <c r="D171" s="1288"/>
      <c r="E171" s="1288"/>
      <c r="F171" s="1288"/>
      <c r="G171" s="1288"/>
      <c r="H171" s="1288"/>
      <c r="I171" s="1288"/>
      <c r="J171" s="1288"/>
      <c r="K171" s="1288"/>
      <c r="L171" s="1288"/>
      <c r="M171" s="1288"/>
      <c r="N171" s="1288"/>
      <c r="O171" s="1288"/>
      <c r="P171" s="1288"/>
      <c r="Q171" s="1288"/>
      <c r="R171" s="1288"/>
      <c r="S171" s="1288"/>
      <c r="T171" s="1288"/>
      <c r="U171" s="1288"/>
      <c r="V171" s="1288"/>
      <c r="W171" s="1288"/>
      <c r="X171" s="1288"/>
      <c r="Y171" s="1288"/>
      <c r="Z171" s="1288"/>
      <c r="AA171" s="1288"/>
      <c r="AB171" s="1288"/>
      <c r="AC171" s="1288"/>
      <c r="AD171" s="1288"/>
      <c r="AE171" s="1288"/>
      <c r="AF171" s="1288"/>
      <c r="AG171" s="1288"/>
      <c r="AH171" s="1288"/>
      <c r="AI171" s="1288"/>
    </row>
    <row r="172" spans="3:35" hidden="1">
      <c r="C172" s="1288"/>
      <c r="D172" s="1288"/>
      <c r="E172" s="1288"/>
      <c r="F172" s="1288"/>
      <c r="G172" s="1288"/>
      <c r="H172" s="1288"/>
      <c r="I172" s="1288"/>
      <c r="J172" s="1288"/>
      <c r="K172" s="1288"/>
      <c r="L172" s="1288"/>
      <c r="M172" s="1288"/>
      <c r="N172" s="1288"/>
      <c r="O172" s="1288"/>
      <c r="P172" s="1288"/>
      <c r="Q172" s="1288"/>
      <c r="R172" s="1288"/>
      <c r="S172" s="1288"/>
      <c r="T172" s="1288"/>
      <c r="U172" s="1288"/>
      <c r="V172" s="1288"/>
      <c r="W172" s="1288"/>
      <c r="X172" s="1288"/>
      <c r="Y172" s="1288"/>
      <c r="Z172" s="1288"/>
      <c r="AA172" s="1288"/>
      <c r="AB172" s="1288"/>
      <c r="AC172" s="1288"/>
      <c r="AD172" s="1288"/>
      <c r="AE172" s="1288"/>
      <c r="AF172" s="1288"/>
      <c r="AG172" s="1288"/>
      <c r="AH172" s="1288"/>
      <c r="AI172" s="1288"/>
    </row>
    <row r="173" spans="3:35" hidden="1">
      <c r="C173" s="1288"/>
      <c r="D173" s="1288"/>
      <c r="E173" s="1288"/>
      <c r="F173" s="1288"/>
      <c r="G173" s="1288"/>
      <c r="H173" s="1288"/>
      <c r="I173" s="1288"/>
      <c r="J173" s="1288"/>
      <c r="K173" s="1288"/>
      <c r="L173" s="1288"/>
      <c r="M173" s="1288"/>
      <c r="N173" s="1288"/>
      <c r="O173" s="1288"/>
      <c r="P173" s="1288"/>
      <c r="Q173" s="1288"/>
      <c r="R173" s="1288"/>
      <c r="S173" s="1288"/>
      <c r="T173" s="1288"/>
      <c r="U173" s="1288"/>
      <c r="V173" s="1288"/>
      <c r="W173" s="1288"/>
      <c r="X173" s="1288"/>
      <c r="Y173" s="1288"/>
      <c r="Z173" s="1288"/>
      <c r="AA173" s="1288"/>
      <c r="AB173" s="1288"/>
      <c r="AC173" s="1288"/>
      <c r="AD173" s="1288"/>
      <c r="AE173" s="1288"/>
      <c r="AF173" s="1288"/>
      <c r="AG173" s="1288"/>
      <c r="AH173" s="1288"/>
      <c r="AI173" s="1288"/>
    </row>
    <row r="174" spans="3:35" hidden="1">
      <c r="C174" s="1288"/>
      <c r="D174" s="1288"/>
      <c r="E174" s="1288"/>
      <c r="F174" s="1288"/>
      <c r="G174" s="1288"/>
      <c r="H174" s="1288"/>
      <c r="I174" s="1288"/>
      <c r="J174" s="1288"/>
      <c r="K174" s="1288"/>
      <c r="L174" s="1288"/>
      <c r="M174" s="1288"/>
      <c r="N174" s="1288"/>
      <c r="O174" s="1288"/>
      <c r="P174" s="1288"/>
      <c r="Q174" s="1288"/>
      <c r="R174" s="1288"/>
      <c r="S174" s="1288"/>
      <c r="T174" s="1288"/>
      <c r="U174" s="1288"/>
      <c r="V174" s="1288"/>
      <c r="W174" s="1288"/>
      <c r="X174" s="1288"/>
      <c r="Y174" s="1288"/>
      <c r="Z174" s="1288"/>
      <c r="AA174" s="1288"/>
      <c r="AB174" s="1288"/>
      <c r="AC174" s="1288"/>
      <c r="AD174" s="1288"/>
      <c r="AE174" s="1288"/>
      <c r="AF174" s="1288"/>
      <c r="AG174" s="1288"/>
      <c r="AH174" s="1288"/>
      <c r="AI174" s="1288"/>
    </row>
    <row r="175" spans="3:35" hidden="1">
      <c r="C175" s="1288"/>
      <c r="D175" s="1288"/>
      <c r="E175" s="1288"/>
      <c r="F175" s="1288"/>
      <c r="G175" s="1288"/>
      <c r="H175" s="1288"/>
      <c r="I175" s="1288"/>
      <c r="J175" s="1288"/>
      <c r="K175" s="1288"/>
      <c r="L175" s="1288"/>
      <c r="M175" s="1288"/>
      <c r="N175" s="1288"/>
      <c r="O175" s="1288"/>
      <c r="P175" s="1288"/>
      <c r="Q175" s="1288"/>
      <c r="R175" s="1288"/>
      <c r="S175" s="1288"/>
      <c r="T175" s="1288"/>
      <c r="U175" s="1288"/>
      <c r="V175" s="1288"/>
      <c r="W175" s="1288"/>
      <c r="X175" s="1288"/>
      <c r="Y175" s="1288"/>
      <c r="Z175" s="1288"/>
      <c r="AA175" s="1288"/>
      <c r="AB175" s="1288"/>
      <c r="AC175" s="1288"/>
      <c r="AD175" s="1288"/>
      <c r="AE175" s="1288"/>
      <c r="AF175" s="1288"/>
      <c r="AG175" s="1288"/>
      <c r="AH175" s="1288"/>
      <c r="AI175" s="1288"/>
    </row>
    <row r="176" spans="3:35" hidden="1">
      <c r="C176" s="1288"/>
      <c r="D176" s="1288"/>
      <c r="E176" s="1288"/>
      <c r="F176" s="1288"/>
      <c r="G176" s="1288"/>
      <c r="H176" s="1288"/>
      <c r="I176" s="1288"/>
      <c r="J176" s="1288"/>
      <c r="K176" s="1288"/>
      <c r="L176" s="1288"/>
      <c r="M176" s="1288"/>
      <c r="N176" s="1288"/>
      <c r="O176" s="1288"/>
      <c r="P176" s="1288"/>
      <c r="Q176" s="1288"/>
      <c r="R176" s="1288"/>
      <c r="S176" s="1288"/>
      <c r="T176" s="1288"/>
      <c r="U176" s="1288"/>
      <c r="V176" s="1288"/>
      <c r="W176" s="1288"/>
      <c r="X176" s="1288"/>
      <c r="Y176" s="1288"/>
      <c r="Z176" s="1288"/>
      <c r="AA176" s="1288"/>
      <c r="AB176" s="1288"/>
      <c r="AC176" s="1288"/>
      <c r="AD176" s="1288"/>
      <c r="AE176" s="1288"/>
      <c r="AF176" s="1288"/>
      <c r="AG176" s="1288"/>
      <c r="AH176" s="1288"/>
      <c r="AI176" s="1288"/>
    </row>
    <row r="177" spans="3:35" hidden="1">
      <c r="C177" s="1288"/>
      <c r="D177" s="1288"/>
      <c r="E177" s="1288"/>
      <c r="F177" s="1288"/>
      <c r="G177" s="1288"/>
      <c r="H177" s="1288"/>
      <c r="I177" s="1288"/>
      <c r="J177" s="1288"/>
      <c r="K177" s="1288"/>
      <c r="L177" s="1288"/>
      <c r="M177" s="1288"/>
      <c r="N177" s="1288"/>
      <c r="O177" s="1288"/>
      <c r="P177" s="1288"/>
      <c r="Q177" s="1288"/>
      <c r="R177" s="1288"/>
      <c r="S177" s="1288"/>
      <c r="T177" s="1288"/>
      <c r="U177" s="1288"/>
      <c r="V177" s="1288"/>
      <c r="W177" s="1288"/>
      <c r="X177" s="1288"/>
      <c r="Y177" s="1288"/>
      <c r="Z177" s="1288"/>
      <c r="AA177" s="1288"/>
      <c r="AB177" s="1288"/>
      <c r="AC177" s="1288"/>
      <c r="AD177" s="1288"/>
      <c r="AE177" s="1288"/>
      <c r="AF177" s="1288"/>
      <c r="AG177" s="1288"/>
      <c r="AH177" s="1288"/>
      <c r="AI177" s="1288"/>
    </row>
    <row r="178" spans="3:35" hidden="1">
      <c r="C178" s="1288"/>
      <c r="D178" s="1288"/>
      <c r="E178" s="1288"/>
      <c r="F178" s="1288"/>
      <c r="G178" s="1288"/>
      <c r="H178" s="1288"/>
      <c r="I178" s="1288"/>
      <c r="J178" s="1288"/>
      <c r="K178" s="1288"/>
      <c r="L178" s="1288"/>
      <c r="M178" s="1288"/>
      <c r="N178" s="1288"/>
      <c r="O178" s="1288"/>
      <c r="P178" s="1288"/>
      <c r="Q178" s="1288"/>
      <c r="R178" s="1288"/>
      <c r="S178" s="1288"/>
      <c r="T178" s="1288"/>
      <c r="U178" s="1288"/>
      <c r="V178" s="1288"/>
      <c r="W178" s="1288"/>
      <c r="X178" s="1288"/>
      <c r="Y178" s="1288"/>
      <c r="Z178" s="1288"/>
      <c r="AA178" s="1288"/>
      <c r="AB178" s="1288"/>
      <c r="AC178" s="1288"/>
      <c r="AD178" s="1288"/>
      <c r="AE178" s="1288"/>
      <c r="AF178" s="1288"/>
      <c r="AG178" s="1288"/>
      <c r="AH178" s="1288"/>
      <c r="AI178" s="1288"/>
    </row>
    <row r="179" spans="3:35" hidden="1">
      <c r="C179" s="1288"/>
      <c r="D179" s="1288"/>
      <c r="E179" s="1288"/>
      <c r="F179" s="1288"/>
      <c r="G179" s="1288"/>
      <c r="H179" s="1288"/>
      <c r="I179" s="1288"/>
      <c r="J179" s="1288"/>
      <c r="K179" s="1288"/>
      <c r="L179" s="1288"/>
      <c r="M179" s="1288"/>
      <c r="N179" s="1288"/>
      <c r="O179" s="1288"/>
      <c r="P179" s="1288"/>
      <c r="Q179" s="1288"/>
      <c r="R179" s="1288"/>
      <c r="S179" s="1288"/>
      <c r="T179" s="1288"/>
      <c r="U179" s="1288"/>
      <c r="V179" s="1288"/>
      <c r="W179" s="1288"/>
      <c r="X179" s="1288"/>
      <c r="Y179" s="1288"/>
      <c r="Z179" s="1288"/>
      <c r="AA179" s="1288"/>
      <c r="AB179" s="1288"/>
      <c r="AC179" s="1288"/>
      <c r="AD179" s="1288"/>
      <c r="AE179" s="1288"/>
      <c r="AF179" s="1288"/>
      <c r="AG179" s="1288"/>
      <c r="AH179" s="1288"/>
      <c r="AI179" s="1288"/>
    </row>
    <row r="180" spans="3:35" hidden="1">
      <c r="C180" s="1288"/>
      <c r="D180" s="1288"/>
      <c r="E180" s="1288"/>
      <c r="F180" s="1288"/>
      <c r="G180" s="1288"/>
      <c r="H180" s="1288"/>
      <c r="I180" s="1288"/>
      <c r="J180" s="1288"/>
      <c r="K180" s="1288"/>
      <c r="L180" s="1288"/>
      <c r="M180" s="1288"/>
      <c r="N180" s="1288"/>
      <c r="O180" s="1288"/>
      <c r="P180" s="1288"/>
      <c r="Q180" s="1288"/>
      <c r="R180" s="1288"/>
      <c r="S180" s="1288"/>
      <c r="T180" s="1288"/>
      <c r="U180" s="1288"/>
      <c r="V180" s="1288"/>
      <c r="W180" s="1288"/>
      <c r="X180" s="1288"/>
      <c r="Y180" s="1288"/>
      <c r="Z180" s="1288"/>
      <c r="AA180" s="1288"/>
      <c r="AB180" s="1288"/>
      <c r="AC180" s="1288"/>
      <c r="AD180" s="1288"/>
      <c r="AE180" s="1288"/>
      <c r="AF180" s="1288"/>
      <c r="AG180" s="1288"/>
      <c r="AH180" s="1288"/>
      <c r="AI180" s="1288"/>
    </row>
    <row r="181" spans="3:35" hidden="1">
      <c r="C181" s="1288"/>
      <c r="D181" s="1288"/>
      <c r="E181" s="1288"/>
      <c r="F181" s="1288"/>
      <c r="G181" s="1288"/>
      <c r="H181" s="1288"/>
      <c r="I181" s="1288"/>
      <c r="J181" s="1288"/>
      <c r="K181" s="1288"/>
      <c r="L181" s="1288"/>
      <c r="M181" s="1288"/>
      <c r="N181" s="1288"/>
      <c r="O181" s="1288"/>
      <c r="P181" s="1288"/>
      <c r="Q181" s="1288"/>
      <c r="R181" s="1288"/>
      <c r="S181" s="1288"/>
      <c r="T181" s="1288"/>
      <c r="U181" s="1288"/>
      <c r="V181" s="1288"/>
      <c r="W181" s="1288"/>
      <c r="X181" s="1288"/>
      <c r="Y181" s="1288"/>
      <c r="Z181" s="1288"/>
      <c r="AA181" s="1288"/>
      <c r="AB181" s="1288"/>
      <c r="AC181" s="1288"/>
      <c r="AD181" s="1288"/>
      <c r="AE181" s="1288"/>
      <c r="AF181" s="1288"/>
      <c r="AG181" s="1288"/>
      <c r="AH181" s="1288"/>
      <c r="AI181" s="1288"/>
    </row>
    <row r="182" spans="3:35" hidden="1">
      <c r="C182" s="1288"/>
      <c r="D182" s="1288"/>
      <c r="E182" s="1288"/>
      <c r="F182" s="1288"/>
      <c r="G182" s="1288"/>
      <c r="H182" s="1288"/>
      <c r="I182" s="1288"/>
      <c r="J182" s="1288"/>
      <c r="K182" s="1288"/>
      <c r="L182" s="1288"/>
      <c r="M182" s="1288"/>
      <c r="N182" s="1288"/>
      <c r="O182" s="1288"/>
      <c r="P182" s="1288"/>
      <c r="Q182" s="1288"/>
      <c r="R182" s="1288"/>
      <c r="S182" s="1288"/>
      <c r="T182" s="1288"/>
      <c r="U182" s="1288"/>
      <c r="V182" s="1288"/>
      <c r="W182" s="1288"/>
      <c r="X182" s="1288"/>
      <c r="Y182" s="1288"/>
      <c r="Z182" s="1288"/>
      <c r="AA182" s="1288"/>
      <c r="AB182" s="1288"/>
      <c r="AC182" s="1288"/>
      <c r="AD182" s="1288"/>
      <c r="AE182" s="1288"/>
      <c r="AF182" s="1288"/>
      <c r="AG182" s="1288"/>
      <c r="AH182" s="1288"/>
      <c r="AI182" s="1288"/>
    </row>
    <row r="183" spans="3:35" hidden="1">
      <c r="C183" s="1288"/>
      <c r="D183" s="1288"/>
      <c r="E183" s="1288"/>
      <c r="F183" s="1288"/>
      <c r="G183" s="1288"/>
      <c r="H183" s="1288"/>
      <c r="I183" s="1288"/>
      <c r="J183" s="1288"/>
      <c r="K183" s="1288"/>
      <c r="L183" s="1288"/>
      <c r="M183" s="1288"/>
      <c r="N183" s="1288"/>
      <c r="O183" s="1288"/>
      <c r="P183" s="1288"/>
      <c r="Q183" s="1288"/>
      <c r="R183" s="1288"/>
      <c r="S183" s="1288"/>
      <c r="T183" s="1288"/>
      <c r="U183" s="1288"/>
      <c r="V183" s="1288"/>
      <c r="W183" s="1288"/>
      <c r="X183" s="1288"/>
      <c r="Y183" s="1288"/>
      <c r="Z183" s="1288"/>
      <c r="AA183" s="1288"/>
      <c r="AB183" s="1288"/>
      <c r="AC183" s="1288"/>
      <c r="AD183" s="1288"/>
      <c r="AE183" s="1288"/>
      <c r="AF183" s="1288"/>
      <c r="AG183" s="1288"/>
      <c r="AH183" s="1288"/>
      <c r="AI183" s="1288"/>
    </row>
    <row r="184" spans="3:35" hidden="1">
      <c r="C184" s="1288"/>
      <c r="D184" s="1288"/>
      <c r="E184" s="1288"/>
      <c r="F184" s="1288"/>
      <c r="G184" s="1288"/>
      <c r="H184" s="1288"/>
      <c r="I184" s="1288"/>
      <c r="J184" s="1288"/>
      <c r="K184" s="1288"/>
      <c r="L184" s="1288"/>
      <c r="M184" s="1288"/>
      <c r="N184" s="1288"/>
      <c r="O184" s="1288"/>
      <c r="P184" s="1288"/>
      <c r="Q184" s="1288"/>
      <c r="R184" s="1288"/>
      <c r="S184" s="1288"/>
      <c r="T184" s="1288"/>
      <c r="U184" s="1288"/>
      <c r="V184" s="1288"/>
      <c r="W184" s="1288"/>
      <c r="X184" s="1288"/>
      <c r="Y184" s="1288"/>
      <c r="Z184" s="1288"/>
      <c r="AA184" s="1288"/>
      <c r="AB184" s="1288"/>
      <c r="AC184" s="1288"/>
      <c r="AD184" s="1288"/>
      <c r="AE184" s="1288"/>
      <c r="AF184" s="1288"/>
      <c r="AG184" s="1288"/>
      <c r="AH184" s="1288"/>
      <c r="AI184" s="1288"/>
    </row>
    <row r="185" spans="3:35" hidden="1">
      <c r="C185" s="1288"/>
      <c r="D185" s="1288"/>
      <c r="E185" s="1288"/>
      <c r="F185" s="1288"/>
      <c r="G185" s="1288"/>
      <c r="H185" s="1288"/>
      <c r="I185" s="1288"/>
      <c r="J185" s="1288"/>
      <c r="K185" s="1288"/>
      <c r="L185" s="1288"/>
      <c r="M185" s="1288"/>
      <c r="N185" s="1288"/>
      <c r="O185" s="1288"/>
      <c r="P185" s="1288"/>
      <c r="Q185" s="1288"/>
      <c r="R185" s="1288"/>
      <c r="S185" s="1288"/>
      <c r="T185" s="1288"/>
      <c r="U185" s="1288"/>
      <c r="V185" s="1288"/>
      <c r="W185" s="1288"/>
      <c r="X185" s="1288"/>
      <c r="Y185" s="1288"/>
      <c r="Z185" s="1288"/>
      <c r="AA185" s="1288"/>
      <c r="AB185" s="1288"/>
      <c r="AC185" s="1288"/>
      <c r="AD185" s="1288"/>
      <c r="AE185" s="1288"/>
      <c r="AF185" s="1288"/>
      <c r="AG185" s="1288"/>
      <c r="AH185" s="1288"/>
      <c r="AI185" s="1288"/>
    </row>
    <row r="186" spans="3:35" hidden="1">
      <c r="C186" s="1288"/>
      <c r="D186" s="1288"/>
      <c r="E186" s="1288"/>
      <c r="F186" s="1288"/>
      <c r="G186" s="1288"/>
      <c r="H186" s="1288"/>
      <c r="I186" s="1288"/>
      <c r="J186" s="1288"/>
      <c r="K186" s="1288"/>
      <c r="L186" s="1288"/>
      <c r="M186" s="1288"/>
      <c r="N186" s="1288"/>
      <c r="O186" s="1288"/>
      <c r="P186" s="1288"/>
      <c r="Q186" s="1288"/>
      <c r="R186" s="1288"/>
      <c r="S186" s="1288"/>
      <c r="T186" s="1288"/>
      <c r="U186" s="1288"/>
      <c r="V186" s="1288"/>
      <c r="W186" s="1288"/>
      <c r="X186" s="1288"/>
      <c r="Y186" s="1288"/>
      <c r="Z186" s="1288"/>
      <c r="AA186" s="1288"/>
      <c r="AB186" s="1288"/>
      <c r="AC186" s="1288"/>
      <c r="AD186" s="1288"/>
      <c r="AE186" s="1288"/>
      <c r="AF186" s="1288"/>
      <c r="AG186" s="1288"/>
      <c r="AH186" s="1288"/>
      <c r="AI186" s="1288"/>
    </row>
    <row r="187" spans="3:35" hidden="1">
      <c r="C187" s="1288"/>
      <c r="D187" s="1288"/>
      <c r="E187" s="1288"/>
      <c r="F187" s="1288"/>
      <c r="G187" s="1288"/>
      <c r="H187" s="1288"/>
      <c r="I187" s="1288"/>
      <c r="J187" s="1288"/>
      <c r="K187" s="1288"/>
      <c r="L187" s="1288"/>
      <c r="M187" s="1288"/>
      <c r="N187" s="1288"/>
      <c r="O187" s="1288"/>
      <c r="P187" s="1288"/>
      <c r="Q187" s="1288"/>
      <c r="R187" s="1288"/>
      <c r="S187" s="1288"/>
      <c r="T187" s="1288"/>
      <c r="U187" s="1288"/>
      <c r="V187" s="1288"/>
      <c r="W187" s="1288"/>
      <c r="X187" s="1288"/>
      <c r="Y187" s="1288"/>
      <c r="Z187" s="1288"/>
      <c r="AA187" s="1288"/>
      <c r="AB187" s="1288"/>
      <c r="AC187" s="1288"/>
      <c r="AD187" s="1288"/>
      <c r="AE187" s="1288"/>
      <c r="AF187" s="1288"/>
      <c r="AG187" s="1288"/>
      <c r="AH187" s="1288"/>
      <c r="AI187" s="1288"/>
    </row>
    <row r="188" spans="3:35" hidden="1">
      <c r="C188" s="1288"/>
      <c r="D188" s="1288"/>
      <c r="E188" s="1288"/>
      <c r="F188" s="1288"/>
      <c r="G188" s="1288"/>
      <c r="H188" s="1288"/>
      <c r="I188" s="1288"/>
      <c r="J188" s="1288"/>
      <c r="K188" s="1288"/>
      <c r="L188" s="1288"/>
      <c r="M188" s="1288"/>
      <c r="N188" s="1288"/>
      <c r="O188" s="1288"/>
      <c r="P188" s="1288"/>
      <c r="Q188" s="1288"/>
      <c r="R188" s="1288"/>
      <c r="S188" s="1288"/>
      <c r="T188" s="1288"/>
      <c r="U188" s="1288"/>
      <c r="V188" s="1288"/>
      <c r="W188" s="1288"/>
      <c r="X188" s="1288"/>
      <c r="Y188" s="1288"/>
      <c r="Z188" s="1288"/>
      <c r="AA188" s="1288"/>
      <c r="AB188" s="1288"/>
      <c r="AC188" s="1288"/>
      <c r="AD188" s="1288"/>
      <c r="AE188" s="1288"/>
      <c r="AF188" s="1288"/>
      <c r="AG188" s="1288"/>
      <c r="AH188" s="1288"/>
      <c r="AI188" s="1288"/>
    </row>
    <row r="189" spans="3:35" hidden="1">
      <c r="C189" s="1288"/>
      <c r="D189" s="1288"/>
      <c r="E189" s="1288"/>
      <c r="F189" s="1288"/>
      <c r="G189" s="1288"/>
      <c r="H189" s="1288"/>
      <c r="I189" s="1288"/>
      <c r="J189" s="1288"/>
      <c r="K189" s="1288"/>
      <c r="L189" s="1288"/>
      <c r="M189" s="1288"/>
      <c r="N189" s="1288"/>
      <c r="O189" s="1288"/>
      <c r="P189" s="1288"/>
      <c r="Q189" s="1288"/>
      <c r="R189" s="1288"/>
      <c r="S189" s="1288"/>
      <c r="T189" s="1288"/>
      <c r="U189" s="1288"/>
      <c r="V189" s="1288"/>
      <c r="W189" s="1288"/>
      <c r="X189" s="1288"/>
      <c r="Y189" s="1288"/>
      <c r="Z189" s="1288"/>
      <c r="AA189" s="1288"/>
      <c r="AB189" s="1288"/>
      <c r="AC189" s="1288"/>
      <c r="AD189" s="1288"/>
      <c r="AE189" s="1288"/>
      <c r="AF189" s="1288"/>
      <c r="AG189" s="1288"/>
      <c r="AH189" s="1288"/>
      <c r="AI189" s="1288"/>
    </row>
    <row r="190" spans="3:35" hidden="1">
      <c r="C190" s="1288"/>
      <c r="D190" s="1288"/>
      <c r="E190" s="1288"/>
      <c r="F190" s="1288"/>
      <c r="G190" s="1288"/>
      <c r="H190" s="1288"/>
      <c r="I190" s="1288"/>
      <c r="J190" s="1288"/>
      <c r="K190" s="1288"/>
      <c r="L190" s="1288"/>
      <c r="M190" s="1288"/>
      <c r="N190" s="1288"/>
      <c r="O190" s="1288"/>
      <c r="P190" s="1288"/>
      <c r="Q190" s="1288"/>
      <c r="R190" s="1288"/>
      <c r="S190" s="1288"/>
      <c r="T190" s="1288"/>
      <c r="U190" s="1288"/>
      <c r="V190" s="1288"/>
      <c r="W190" s="1288"/>
      <c r="X190" s="1288"/>
      <c r="Y190" s="1288"/>
      <c r="Z190" s="1288"/>
      <c r="AA190" s="1288"/>
      <c r="AB190" s="1288"/>
      <c r="AC190" s="1288"/>
      <c r="AD190" s="1288"/>
      <c r="AE190" s="1288"/>
      <c r="AF190" s="1288"/>
      <c r="AG190" s="1288"/>
      <c r="AH190" s="1288"/>
      <c r="AI190" s="1288"/>
    </row>
    <row r="191" spans="3:35" hidden="1">
      <c r="C191" s="1288"/>
      <c r="D191" s="1288"/>
      <c r="E191" s="1288"/>
      <c r="F191" s="1288"/>
      <c r="G191" s="1288"/>
      <c r="H191" s="1288"/>
      <c r="I191" s="1288"/>
      <c r="J191" s="1288"/>
      <c r="K191" s="1288"/>
      <c r="L191" s="1288"/>
      <c r="M191" s="1288"/>
      <c r="N191" s="1288"/>
      <c r="O191" s="1288"/>
      <c r="P191" s="1288"/>
      <c r="Q191" s="1288"/>
      <c r="R191" s="1288"/>
      <c r="S191" s="1288"/>
      <c r="T191" s="1288"/>
      <c r="U191" s="1288"/>
      <c r="V191" s="1288"/>
      <c r="W191" s="1288"/>
      <c r="X191" s="1288"/>
      <c r="Y191" s="1288"/>
      <c r="Z191" s="1288"/>
      <c r="AA191" s="1288"/>
      <c r="AB191" s="1288"/>
      <c r="AC191" s="1288"/>
      <c r="AD191" s="1288"/>
      <c r="AE191" s="1288"/>
      <c r="AF191" s="1288"/>
      <c r="AG191" s="1288"/>
      <c r="AH191" s="1288"/>
      <c r="AI191" s="1288"/>
    </row>
    <row r="192" spans="3:35" hidden="1">
      <c r="C192" s="1288"/>
      <c r="D192" s="1288"/>
      <c r="E192" s="1288"/>
      <c r="F192" s="1288"/>
      <c r="G192" s="1288"/>
      <c r="H192" s="1288"/>
      <c r="I192" s="1288"/>
      <c r="J192" s="1288"/>
      <c r="K192" s="1288"/>
      <c r="L192" s="1288"/>
      <c r="M192" s="1288"/>
      <c r="N192" s="1288"/>
      <c r="O192" s="1288"/>
      <c r="P192" s="1288"/>
      <c r="Q192" s="1288"/>
      <c r="R192" s="1288"/>
      <c r="S192" s="1288"/>
      <c r="T192" s="1288"/>
      <c r="U192" s="1288"/>
      <c r="V192" s="1288"/>
      <c r="W192" s="1288"/>
      <c r="X192" s="1288"/>
      <c r="Y192" s="1288"/>
      <c r="Z192" s="1288"/>
      <c r="AA192" s="1288"/>
      <c r="AB192" s="1288"/>
      <c r="AC192" s="1288"/>
      <c r="AD192" s="1288"/>
      <c r="AE192" s="1288"/>
      <c r="AF192" s="1288"/>
      <c r="AG192" s="1288"/>
      <c r="AH192" s="1288"/>
      <c r="AI192" s="1288"/>
    </row>
    <row r="193" spans="3:35" hidden="1">
      <c r="C193" s="1288"/>
      <c r="D193" s="1288"/>
      <c r="E193" s="1288"/>
      <c r="F193" s="1288"/>
      <c r="G193" s="1288"/>
      <c r="H193" s="1288"/>
      <c r="I193" s="1288"/>
      <c r="J193" s="1288"/>
      <c r="K193" s="1288"/>
      <c r="L193" s="1288"/>
      <c r="M193" s="1288"/>
      <c r="N193" s="1288"/>
      <c r="O193" s="1288"/>
      <c r="P193" s="1288"/>
      <c r="Q193" s="1288"/>
      <c r="R193" s="1288"/>
      <c r="S193" s="1288"/>
      <c r="T193" s="1288"/>
      <c r="U193" s="1288"/>
      <c r="V193" s="1288"/>
      <c r="W193" s="1288"/>
      <c r="X193" s="1288"/>
      <c r="Y193" s="1288"/>
      <c r="Z193" s="1288"/>
      <c r="AA193" s="1288"/>
      <c r="AB193" s="1288"/>
      <c r="AC193" s="1288"/>
      <c r="AD193" s="1288"/>
      <c r="AE193" s="1288"/>
      <c r="AF193" s="1288"/>
      <c r="AG193" s="1288"/>
      <c r="AH193" s="1288"/>
      <c r="AI193" s="1288"/>
    </row>
    <row r="194" spans="3:35" hidden="1">
      <c r="C194" s="1288"/>
      <c r="D194" s="1288"/>
      <c r="E194" s="1288"/>
      <c r="F194" s="1288"/>
      <c r="G194" s="1288"/>
      <c r="H194" s="1288"/>
      <c r="I194" s="1288"/>
      <c r="J194" s="1288"/>
      <c r="K194" s="1288"/>
      <c r="L194" s="1288"/>
      <c r="M194" s="1288"/>
      <c r="N194" s="1288"/>
      <c r="O194" s="1288"/>
      <c r="P194" s="1288"/>
      <c r="Q194" s="1288"/>
      <c r="R194" s="1288"/>
      <c r="S194" s="1288"/>
      <c r="T194" s="1288"/>
      <c r="U194" s="1288"/>
      <c r="V194" s="1288"/>
      <c r="W194" s="1288"/>
      <c r="X194" s="1288"/>
      <c r="Y194" s="1288"/>
      <c r="Z194" s="1288"/>
      <c r="AA194" s="1288"/>
      <c r="AB194" s="1288"/>
      <c r="AC194" s="1288"/>
      <c r="AD194" s="1288"/>
      <c r="AE194" s="1288"/>
      <c r="AF194" s="1288"/>
      <c r="AG194" s="1288"/>
      <c r="AH194" s="1288"/>
      <c r="AI194" s="1288"/>
    </row>
    <row r="195" spans="3:35" hidden="1">
      <c r="C195" s="1288"/>
      <c r="D195" s="1288"/>
      <c r="E195" s="1288"/>
      <c r="F195" s="1288"/>
      <c r="G195" s="1288"/>
      <c r="H195" s="1288"/>
      <c r="I195" s="1288"/>
      <c r="J195" s="1288"/>
      <c r="K195" s="1288"/>
      <c r="L195" s="1288"/>
      <c r="M195" s="1288"/>
      <c r="N195" s="1288"/>
      <c r="O195" s="1288"/>
      <c r="P195" s="1288"/>
      <c r="Q195" s="1288"/>
      <c r="R195" s="1288"/>
      <c r="S195" s="1288"/>
      <c r="T195" s="1288"/>
      <c r="U195" s="1288"/>
      <c r="V195" s="1288"/>
      <c r="W195" s="1288"/>
      <c r="X195" s="1288"/>
      <c r="Y195" s="1288"/>
      <c r="Z195" s="1288"/>
      <c r="AA195" s="1288"/>
      <c r="AB195" s="1288"/>
      <c r="AC195" s="1288"/>
      <c r="AD195" s="1288"/>
      <c r="AE195" s="1288"/>
      <c r="AF195" s="1288"/>
      <c r="AG195" s="1288"/>
      <c r="AH195" s="1288"/>
      <c r="AI195" s="1288"/>
    </row>
    <row r="196" spans="3:35" hidden="1">
      <c r="C196" s="1288"/>
      <c r="D196" s="1288"/>
      <c r="E196" s="1288"/>
      <c r="F196" s="1288"/>
      <c r="G196" s="1288"/>
      <c r="H196" s="1288"/>
      <c r="I196" s="1288"/>
      <c r="J196" s="1288"/>
      <c r="K196" s="1288"/>
      <c r="L196" s="1288"/>
      <c r="M196" s="1288"/>
      <c r="N196" s="1288"/>
      <c r="O196" s="1288"/>
      <c r="P196" s="1288"/>
      <c r="Q196" s="1288"/>
      <c r="R196" s="1288"/>
      <c r="S196" s="1288"/>
      <c r="T196" s="1288"/>
      <c r="U196" s="1288"/>
      <c r="V196" s="1288"/>
      <c r="W196" s="1288"/>
      <c r="X196" s="1288"/>
      <c r="Y196" s="1288"/>
      <c r="Z196" s="1288"/>
      <c r="AA196" s="1288"/>
      <c r="AB196" s="1288"/>
      <c r="AC196" s="1288"/>
      <c r="AD196" s="1288"/>
      <c r="AE196" s="1288"/>
      <c r="AF196" s="1288"/>
      <c r="AG196" s="1288"/>
      <c r="AH196" s="1288"/>
      <c r="AI196" s="1288"/>
    </row>
    <row r="197" spans="3:35" hidden="1">
      <c r="C197" s="1288"/>
      <c r="D197" s="1288"/>
      <c r="E197" s="1288"/>
      <c r="F197" s="1288"/>
      <c r="G197" s="1288"/>
      <c r="H197" s="1288"/>
      <c r="I197" s="1288"/>
      <c r="J197" s="1288"/>
      <c r="K197" s="1288"/>
      <c r="L197" s="1288"/>
      <c r="M197" s="1288"/>
      <c r="N197" s="1288"/>
      <c r="O197" s="1288"/>
      <c r="P197" s="1288"/>
      <c r="Q197" s="1288"/>
      <c r="R197" s="1288"/>
      <c r="S197" s="1288"/>
      <c r="T197" s="1288"/>
      <c r="U197" s="1288"/>
      <c r="V197" s="1288"/>
      <c r="W197" s="1288"/>
      <c r="X197" s="1288"/>
      <c r="Y197" s="1288"/>
      <c r="Z197" s="1288"/>
      <c r="AA197" s="1288"/>
      <c r="AB197" s="1288"/>
      <c r="AC197" s="1288"/>
      <c r="AD197" s="1288"/>
      <c r="AE197" s="1288"/>
      <c r="AF197" s="1288"/>
      <c r="AG197" s="1288"/>
      <c r="AH197" s="1288"/>
      <c r="AI197" s="1288"/>
    </row>
    <row r="198" spans="3:35" hidden="1">
      <c r="C198" s="1288"/>
      <c r="D198" s="1288"/>
      <c r="E198" s="1288"/>
      <c r="F198" s="1288"/>
      <c r="G198" s="1288"/>
      <c r="H198" s="1288"/>
      <c r="I198" s="1288"/>
      <c r="J198" s="1288"/>
      <c r="K198" s="1288"/>
      <c r="L198" s="1288"/>
      <c r="M198" s="1288"/>
      <c r="N198" s="1288"/>
      <c r="O198" s="1288"/>
      <c r="P198" s="1288"/>
      <c r="Q198" s="1288"/>
      <c r="R198" s="1288"/>
      <c r="S198" s="1288"/>
      <c r="T198" s="1288"/>
      <c r="U198" s="1288"/>
      <c r="V198" s="1288"/>
      <c r="W198" s="1288"/>
      <c r="X198" s="1288"/>
      <c r="Y198" s="1288"/>
      <c r="Z198" s="1288"/>
      <c r="AA198" s="1288"/>
      <c r="AB198" s="1288"/>
      <c r="AC198" s="1288"/>
      <c r="AD198" s="1288"/>
      <c r="AE198" s="1288"/>
      <c r="AF198" s="1288"/>
      <c r="AG198" s="1288"/>
      <c r="AH198" s="1288"/>
      <c r="AI198" s="1288"/>
    </row>
    <row r="199" spans="3:35" hidden="1">
      <c r="C199" s="1288"/>
      <c r="D199" s="1288"/>
      <c r="E199" s="1288"/>
      <c r="F199" s="1288"/>
      <c r="G199" s="1288"/>
      <c r="H199" s="1288"/>
      <c r="I199" s="1288"/>
      <c r="J199" s="1288"/>
      <c r="K199" s="1288"/>
      <c r="L199" s="1288"/>
      <c r="M199" s="1288"/>
      <c r="N199" s="1288"/>
      <c r="O199" s="1288"/>
      <c r="P199" s="1288"/>
      <c r="Q199" s="1288"/>
      <c r="R199" s="1288"/>
      <c r="S199" s="1288"/>
      <c r="T199" s="1288"/>
      <c r="U199" s="1288"/>
      <c r="V199" s="1288"/>
      <c r="W199" s="1288"/>
      <c r="X199" s="1288"/>
      <c r="Y199" s="1288"/>
      <c r="Z199" s="1288"/>
      <c r="AA199" s="1288"/>
      <c r="AB199" s="1288"/>
      <c r="AC199" s="1288"/>
      <c r="AD199" s="1288"/>
      <c r="AE199" s="1288"/>
      <c r="AF199" s="1288"/>
      <c r="AG199" s="1288"/>
      <c r="AH199" s="1288"/>
      <c r="AI199" s="1288"/>
    </row>
    <row r="200" spans="3:35" hidden="1">
      <c r="C200" s="1288"/>
      <c r="D200" s="1288"/>
      <c r="E200" s="1288"/>
      <c r="F200" s="1288"/>
      <c r="G200" s="1288"/>
      <c r="H200" s="1288"/>
      <c r="I200" s="1288"/>
      <c r="J200" s="1288"/>
      <c r="K200" s="1288"/>
      <c r="L200" s="1288"/>
      <c r="M200" s="1288"/>
      <c r="N200" s="1288"/>
      <c r="O200" s="1288"/>
      <c r="P200" s="1288"/>
      <c r="Q200" s="1288"/>
      <c r="R200" s="1288"/>
      <c r="S200" s="1288"/>
      <c r="T200" s="1288"/>
      <c r="U200" s="1288"/>
      <c r="V200" s="1288"/>
      <c r="W200" s="1288"/>
      <c r="X200" s="1288"/>
      <c r="Y200" s="1288"/>
      <c r="Z200" s="1288"/>
      <c r="AA200" s="1288"/>
      <c r="AB200" s="1288"/>
      <c r="AC200" s="1288"/>
      <c r="AD200" s="1288"/>
      <c r="AE200" s="1288"/>
      <c r="AF200" s="1288"/>
      <c r="AG200" s="1288"/>
      <c r="AH200" s="1288"/>
      <c r="AI200" s="1288"/>
    </row>
    <row r="201" spans="3:35" hidden="1">
      <c r="C201" s="1288"/>
      <c r="D201" s="1288"/>
      <c r="E201" s="1288"/>
      <c r="F201" s="1288"/>
      <c r="G201" s="1288"/>
      <c r="H201" s="1288"/>
      <c r="I201" s="1288"/>
      <c r="J201" s="1288"/>
      <c r="K201" s="1288"/>
      <c r="L201" s="1288"/>
      <c r="M201" s="1288"/>
      <c r="N201" s="1288"/>
      <c r="O201" s="1288"/>
      <c r="P201" s="1288"/>
      <c r="Q201" s="1288"/>
      <c r="R201" s="1288"/>
      <c r="S201" s="1288"/>
      <c r="T201" s="1288"/>
      <c r="U201" s="1288"/>
      <c r="V201" s="1288"/>
      <c r="W201" s="1288"/>
      <c r="X201" s="1288"/>
      <c r="Y201" s="1288"/>
      <c r="Z201" s="1288"/>
      <c r="AA201" s="1288"/>
      <c r="AB201" s="1288"/>
      <c r="AC201" s="1288"/>
      <c r="AD201" s="1288"/>
      <c r="AE201" s="1288"/>
      <c r="AF201" s="1288"/>
      <c r="AG201" s="1288"/>
      <c r="AH201" s="1288"/>
      <c r="AI201" s="1288"/>
    </row>
    <row r="202" spans="3:35" hidden="1">
      <c r="C202" s="1288"/>
      <c r="D202" s="1288"/>
      <c r="E202" s="1288"/>
      <c r="F202" s="1288"/>
      <c r="G202" s="1288"/>
      <c r="H202" s="1288"/>
      <c r="I202" s="1288"/>
      <c r="J202" s="1288"/>
      <c r="K202" s="1288"/>
      <c r="L202" s="1288"/>
      <c r="M202" s="1288"/>
      <c r="N202" s="1288"/>
      <c r="O202" s="1288"/>
      <c r="P202" s="1288"/>
      <c r="Q202" s="1288"/>
      <c r="R202" s="1288"/>
      <c r="S202" s="1288"/>
      <c r="T202" s="1288"/>
      <c r="U202" s="1288"/>
      <c r="V202" s="1288"/>
      <c r="W202" s="1288"/>
      <c r="X202" s="1288"/>
      <c r="Y202" s="1288"/>
      <c r="Z202" s="1288"/>
      <c r="AA202" s="1288"/>
      <c r="AB202" s="1288"/>
      <c r="AC202" s="1288"/>
      <c r="AD202" s="1288"/>
      <c r="AE202" s="1288"/>
      <c r="AF202" s="1288"/>
      <c r="AG202" s="1288"/>
      <c r="AH202" s="1288"/>
      <c r="AI202" s="1288"/>
    </row>
    <row r="203" spans="3:35" hidden="1">
      <c r="C203" s="1288"/>
      <c r="D203" s="1288"/>
      <c r="E203" s="1288"/>
      <c r="F203" s="1288"/>
      <c r="G203" s="1288"/>
      <c r="H203" s="1288"/>
      <c r="I203" s="1288"/>
      <c r="J203" s="1288"/>
      <c r="K203" s="1288"/>
      <c r="L203" s="1288"/>
      <c r="M203" s="1288"/>
      <c r="N203" s="1288"/>
      <c r="O203" s="1288"/>
      <c r="P203" s="1288"/>
      <c r="Q203" s="1288"/>
      <c r="R203" s="1288"/>
      <c r="S203" s="1288"/>
      <c r="T203" s="1288"/>
      <c r="U203" s="1288"/>
      <c r="V203" s="1288"/>
      <c r="W203" s="1288"/>
      <c r="X203" s="1288"/>
      <c r="Y203" s="1288"/>
      <c r="Z203" s="1288"/>
      <c r="AA203" s="1288"/>
      <c r="AB203" s="1288"/>
      <c r="AC203" s="1288"/>
      <c r="AD203" s="1288"/>
      <c r="AE203" s="1288"/>
      <c r="AF203" s="1288"/>
      <c r="AG203" s="1288"/>
      <c r="AH203" s="1288"/>
      <c r="AI203" s="1288"/>
    </row>
    <row r="204" spans="3:35" hidden="1">
      <c r="C204" s="1288"/>
      <c r="D204" s="1288"/>
      <c r="E204" s="1288"/>
      <c r="F204" s="1288"/>
      <c r="G204" s="1288"/>
      <c r="H204" s="1288"/>
      <c r="I204" s="1288"/>
      <c r="J204" s="1288"/>
      <c r="K204" s="1288"/>
      <c r="L204" s="1288"/>
      <c r="M204" s="1288"/>
      <c r="N204" s="1288"/>
      <c r="O204" s="1288"/>
      <c r="P204" s="1288"/>
      <c r="Q204" s="1288"/>
      <c r="R204" s="1288"/>
      <c r="S204" s="1288"/>
      <c r="T204" s="1288"/>
      <c r="U204" s="1288"/>
      <c r="V204" s="1288"/>
      <c r="W204" s="1288"/>
      <c r="X204" s="1288"/>
      <c r="Y204" s="1288"/>
      <c r="Z204" s="1288"/>
      <c r="AA204" s="1288"/>
      <c r="AB204" s="1288"/>
      <c r="AC204" s="1288"/>
      <c r="AD204" s="1288"/>
      <c r="AE204" s="1288"/>
      <c r="AF204" s="1288"/>
      <c r="AG204" s="1288"/>
      <c r="AH204" s="1288"/>
      <c r="AI204" s="1288"/>
    </row>
    <row r="205" spans="3:35" hidden="1">
      <c r="C205" s="1288"/>
      <c r="D205" s="1288"/>
      <c r="E205" s="1288"/>
      <c r="F205" s="1288"/>
      <c r="G205" s="1288"/>
      <c r="H205" s="1288"/>
      <c r="I205" s="1288"/>
      <c r="J205" s="1288"/>
      <c r="K205" s="1288"/>
      <c r="L205" s="1288"/>
      <c r="M205" s="1288"/>
      <c r="N205" s="1288"/>
      <c r="O205" s="1288"/>
      <c r="P205" s="1288"/>
      <c r="Q205" s="1288"/>
      <c r="R205" s="1288"/>
      <c r="S205" s="1288"/>
      <c r="T205" s="1288"/>
      <c r="U205" s="1288"/>
      <c r="V205" s="1288"/>
      <c r="W205" s="1288"/>
      <c r="X205" s="1288"/>
      <c r="Y205" s="1288"/>
      <c r="Z205" s="1288"/>
      <c r="AA205" s="1288"/>
      <c r="AB205" s="1288"/>
      <c r="AC205" s="1288"/>
      <c r="AD205" s="1288"/>
      <c r="AE205" s="1288"/>
      <c r="AF205" s="1288"/>
      <c r="AG205" s="1288"/>
      <c r="AH205" s="1288"/>
      <c r="AI205" s="1288"/>
    </row>
    <row r="206" spans="3:35" hidden="1">
      <c r="C206" s="1288"/>
      <c r="D206" s="1288"/>
      <c r="E206" s="1288"/>
      <c r="F206" s="1288"/>
      <c r="G206" s="1288"/>
      <c r="H206" s="1288"/>
      <c r="I206" s="1288"/>
      <c r="J206" s="1288"/>
      <c r="K206" s="1288"/>
      <c r="L206" s="1288"/>
      <c r="M206" s="1288"/>
      <c r="N206" s="1288"/>
      <c r="O206" s="1288"/>
      <c r="P206" s="1288"/>
      <c r="Q206" s="1288"/>
      <c r="R206" s="1288"/>
      <c r="S206" s="1288"/>
      <c r="T206" s="1288"/>
      <c r="U206" s="1288"/>
      <c r="V206" s="1288"/>
      <c r="W206" s="1288"/>
      <c r="X206" s="1288"/>
      <c r="Y206" s="1288"/>
      <c r="Z206" s="1288"/>
      <c r="AA206" s="1288"/>
      <c r="AB206" s="1288"/>
      <c r="AC206" s="1288"/>
      <c r="AD206" s="1288"/>
      <c r="AE206" s="1288"/>
      <c r="AF206" s="1288"/>
      <c r="AG206" s="1288"/>
      <c r="AH206" s="1288"/>
      <c r="AI206" s="1288"/>
    </row>
    <row r="207" spans="3:35" hidden="1">
      <c r="C207" s="1288"/>
      <c r="D207" s="1288"/>
      <c r="E207" s="1288"/>
      <c r="F207" s="1288"/>
      <c r="G207" s="1288"/>
      <c r="H207" s="1288"/>
      <c r="I207" s="1288"/>
      <c r="J207" s="1288"/>
      <c r="K207" s="1288"/>
      <c r="L207" s="1288"/>
      <c r="M207" s="1288"/>
      <c r="N207" s="1288"/>
      <c r="O207" s="1288"/>
      <c r="P207" s="1288"/>
      <c r="Q207" s="1288"/>
      <c r="R207" s="1288"/>
      <c r="S207" s="1288"/>
      <c r="T207" s="1288"/>
      <c r="U207" s="1288"/>
      <c r="V207" s="1288"/>
      <c r="W207" s="1288"/>
      <c r="X207" s="1288"/>
      <c r="Y207" s="1288"/>
      <c r="Z207" s="1288"/>
      <c r="AA207" s="1288"/>
      <c r="AB207" s="1288"/>
      <c r="AC207" s="1288"/>
      <c r="AD207" s="1288"/>
      <c r="AE207" s="1288"/>
      <c r="AF207" s="1288"/>
      <c r="AG207" s="1288"/>
      <c r="AH207" s="1288"/>
      <c r="AI207" s="1288"/>
    </row>
    <row r="208" spans="3:35" hidden="1">
      <c r="C208" s="1288"/>
      <c r="D208" s="1288"/>
      <c r="E208" s="1288"/>
      <c r="F208" s="1288"/>
      <c r="G208" s="1288"/>
      <c r="H208" s="1288"/>
      <c r="I208" s="1288"/>
      <c r="J208" s="1288"/>
      <c r="K208" s="1288"/>
      <c r="L208" s="1288"/>
      <c r="M208" s="1288"/>
      <c r="N208" s="1288"/>
      <c r="O208" s="1288"/>
      <c r="P208" s="1288"/>
      <c r="Q208" s="1288"/>
      <c r="R208" s="1288"/>
      <c r="S208" s="1288"/>
      <c r="T208" s="1288"/>
      <c r="U208" s="1288"/>
      <c r="V208" s="1288"/>
      <c r="W208" s="1288"/>
      <c r="X208" s="1288"/>
      <c r="Y208" s="1288"/>
      <c r="Z208" s="1288"/>
      <c r="AA208" s="1288"/>
      <c r="AB208" s="1288"/>
      <c r="AC208" s="1288"/>
      <c r="AD208" s="1288"/>
      <c r="AE208" s="1288"/>
      <c r="AF208" s="1288"/>
      <c r="AG208" s="1288"/>
      <c r="AH208" s="1288"/>
      <c r="AI208" s="1288"/>
    </row>
    <row r="209" spans="3:35" hidden="1">
      <c r="C209" s="1288"/>
      <c r="D209" s="1288"/>
      <c r="E209" s="1288"/>
      <c r="F209" s="1288"/>
      <c r="G209" s="1288"/>
      <c r="H209" s="1288"/>
      <c r="I209" s="1288"/>
      <c r="J209" s="1288"/>
      <c r="K209" s="1288"/>
      <c r="L209" s="1288"/>
      <c r="M209" s="1288"/>
      <c r="N209" s="1288"/>
      <c r="O209" s="1288"/>
      <c r="P209" s="1288"/>
      <c r="Q209" s="1288"/>
      <c r="R209" s="1288"/>
      <c r="S209" s="1288"/>
      <c r="T209" s="1288"/>
      <c r="U209" s="1288"/>
      <c r="V209" s="1288"/>
      <c r="W209" s="1288"/>
      <c r="X209" s="1288"/>
      <c r="Y209" s="1288"/>
      <c r="Z209" s="1288"/>
      <c r="AA209" s="1288"/>
      <c r="AB209" s="1288"/>
      <c r="AC209" s="1288"/>
      <c r="AD209" s="1288"/>
      <c r="AE209" s="1288"/>
      <c r="AF209" s="1288"/>
      <c r="AG209" s="1288"/>
      <c r="AH209" s="1288"/>
      <c r="AI209" s="1288"/>
    </row>
    <row r="210" spans="3:35" hidden="1">
      <c r="C210" s="1288"/>
      <c r="D210" s="1288"/>
      <c r="E210" s="1288"/>
      <c r="F210" s="1288"/>
      <c r="G210" s="1288"/>
      <c r="H210" s="1288"/>
      <c r="I210" s="1288"/>
      <c r="J210" s="1288"/>
      <c r="K210" s="1288"/>
      <c r="L210" s="1288"/>
      <c r="M210" s="1288"/>
      <c r="N210" s="1288"/>
      <c r="O210" s="1288"/>
      <c r="P210" s="1288"/>
      <c r="Q210" s="1288"/>
      <c r="R210" s="1288"/>
      <c r="S210" s="1288"/>
      <c r="T210" s="1288"/>
      <c r="U210" s="1288"/>
      <c r="V210" s="1288"/>
      <c r="W210" s="1288"/>
      <c r="X210" s="1288"/>
      <c r="Y210" s="1288"/>
      <c r="Z210" s="1288"/>
      <c r="AA210" s="1288"/>
      <c r="AB210" s="1288"/>
      <c r="AC210" s="1288"/>
      <c r="AD210" s="1288"/>
      <c r="AE210" s="1288"/>
      <c r="AF210" s="1288"/>
      <c r="AG210" s="1288"/>
      <c r="AH210" s="1288"/>
      <c r="AI210" s="1288"/>
    </row>
    <row r="211" spans="3:35" hidden="1">
      <c r="C211" s="1288"/>
      <c r="D211" s="1288"/>
      <c r="E211" s="1288"/>
      <c r="F211" s="1288"/>
      <c r="G211" s="1288"/>
      <c r="H211" s="1288"/>
      <c r="I211" s="1288"/>
      <c r="J211" s="1288"/>
      <c r="K211" s="1288"/>
      <c r="L211" s="1288"/>
      <c r="M211" s="1288"/>
      <c r="N211" s="1288"/>
      <c r="O211" s="1288"/>
      <c r="P211" s="1288"/>
      <c r="Q211" s="1288"/>
      <c r="R211" s="1288"/>
      <c r="S211" s="1288"/>
      <c r="T211" s="1288"/>
      <c r="U211" s="1288"/>
      <c r="V211" s="1288"/>
      <c r="W211" s="1288"/>
      <c r="X211" s="1288"/>
      <c r="Y211" s="1288"/>
      <c r="Z211" s="1288"/>
      <c r="AA211" s="1288"/>
      <c r="AB211" s="1288"/>
      <c r="AC211" s="1288"/>
      <c r="AD211" s="1288"/>
      <c r="AE211" s="1288"/>
      <c r="AF211" s="1288"/>
      <c r="AG211" s="1288"/>
      <c r="AH211" s="1288"/>
      <c r="AI211" s="1288"/>
    </row>
    <row r="212" spans="3:35" hidden="1">
      <c r="C212" s="1288"/>
      <c r="D212" s="1288"/>
      <c r="E212" s="1288"/>
      <c r="F212" s="1288"/>
      <c r="G212" s="1288"/>
      <c r="H212" s="1288"/>
      <c r="I212" s="1288"/>
      <c r="J212" s="1288"/>
      <c r="K212" s="1288"/>
      <c r="L212" s="1288"/>
      <c r="M212" s="1288"/>
      <c r="N212" s="1288"/>
      <c r="O212" s="1288"/>
      <c r="P212" s="1288"/>
      <c r="Q212" s="1288"/>
      <c r="R212" s="1288"/>
      <c r="S212" s="1288"/>
      <c r="T212" s="1288"/>
      <c r="U212" s="1288"/>
      <c r="V212" s="1288"/>
      <c r="W212" s="1288"/>
      <c r="X212" s="1288"/>
      <c r="Y212" s="1288"/>
      <c r="Z212" s="1288"/>
      <c r="AA212" s="1288"/>
      <c r="AB212" s="1288"/>
      <c r="AC212" s="1288"/>
      <c r="AD212" s="1288"/>
      <c r="AE212" s="1288"/>
      <c r="AF212" s="1288"/>
      <c r="AG212" s="1288"/>
      <c r="AH212" s="1288"/>
      <c r="AI212" s="1288"/>
    </row>
    <row r="213" spans="3:35" hidden="1">
      <c r="C213" s="1288"/>
      <c r="D213" s="1288"/>
      <c r="E213" s="1288"/>
      <c r="F213" s="1288"/>
      <c r="G213" s="1288"/>
      <c r="H213" s="1288"/>
      <c r="I213" s="1288"/>
      <c r="J213" s="1288"/>
      <c r="K213" s="1288"/>
      <c r="L213" s="1288"/>
      <c r="M213" s="1288"/>
      <c r="N213" s="1288"/>
      <c r="O213" s="1288"/>
      <c r="P213" s="1288"/>
      <c r="Q213" s="1288"/>
      <c r="R213" s="1288"/>
      <c r="S213" s="1288"/>
      <c r="T213" s="1288"/>
      <c r="U213" s="1288"/>
      <c r="V213" s="1288"/>
      <c r="W213" s="1288"/>
      <c r="X213" s="1288"/>
      <c r="Y213" s="1288"/>
      <c r="Z213" s="1288"/>
      <c r="AA213" s="1288"/>
      <c r="AB213" s="1288"/>
      <c r="AC213" s="1288"/>
      <c r="AD213" s="1288"/>
      <c r="AE213" s="1288"/>
      <c r="AF213" s="1288"/>
      <c r="AG213" s="1288"/>
      <c r="AH213" s="1288"/>
      <c r="AI213" s="1288"/>
    </row>
    <row r="214" spans="3:35" hidden="1">
      <c r="C214" s="1288"/>
      <c r="D214" s="1288"/>
      <c r="E214" s="1288"/>
      <c r="F214" s="1288"/>
      <c r="G214" s="1288"/>
      <c r="H214" s="1288"/>
      <c r="I214" s="1288"/>
      <c r="J214" s="1288"/>
      <c r="K214" s="1288"/>
      <c r="L214" s="1288"/>
      <c r="M214" s="1288"/>
      <c r="N214" s="1288"/>
      <c r="O214" s="1288"/>
      <c r="P214" s="1288"/>
      <c r="Q214" s="1288"/>
      <c r="R214" s="1288"/>
      <c r="S214" s="1288"/>
      <c r="T214" s="1288"/>
      <c r="U214" s="1288"/>
      <c r="V214" s="1288"/>
      <c r="W214" s="1288"/>
      <c r="X214" s="1288"/>
      <c r="Y214" s="1288"/>
      <c r="Z214" s="1288"/>
      <c r="AA214" s="1288"/>
      <c r="AB214" s="1288"/>
      <c r="AC214" s="1288"/>
      <c r="AD214" s="1288"/>
      <c r="AE214" s="1288"/>
      <c r="AF214" s="1288"/>
      <c r="AG214" s="1288"/>
      <c r="AH214" s="1288"/>
      <c r="AI214" s="1288"/>
    </row>
    <row r="215" spans="3:35" hidden="1">
      <c r="C215" s="1288"/>
      <c r="D215" s="1288"/>
      <c r="E215" s="1288"/>
      <c r="F215" s="1288"/>
      <c r="G215" s="1288"/>
      <c r="H215" s="1288"/>
      <c r="I215" s="1288"/>
      <c r="J215" s="1288"/>
      <c r="K215" s="1288"/>
      <c r="L215" s="1288"/>
      <c r="M215" s="1288"/>
      <c r="N215" s="1288"/>
      <c r="O215" s="1288"/>
      <c r="P215" s="1288"/>
      <c r="Q215" s="1288"/>
      <c r="R215" s="1288"/>
      <c r="S215" s="1288"/>
      <c r="T215" s="1288"/>
      <c r="U215" s="1288"/>
      <c r="V215" s="1288"/>
      <c r="W215" s="1288"/>
      <c r="X215" s="1288"/>
      <c r="Y215" s="1288"/>
      <c r="Z215" s="1288"/>
      <c r="AA215" s="1288"/>
      <c r="AB215" s="1288"/>
      <c r="AC215" s="1288"/>
      <c r="AD215" s="1288"/>
      <c r="AE215" s="1288"/>
      <c r="AF215" s="1288"/>
      <c r="AG215" s="1288"/>
      <c r="AH215" s="1288"/>
      <c r="AI215" s="1288"/>
    </row>
    <row r="216" spans="3:35" hidden="1">
      <c r="C216" s="1288"/>
      <c r="D216" s="1288"/>
      <c r="E216" s="1288"/>
      <c r="F216" s="1288"/>
      <c r="G216" s="1288"/>
      <c r="H216" s="1288"/>
      <c r="I216" s="1288"/>
      <c r="J216" s="1288"/>
      <c r="K216" s="1288"/>
      <c r="L216" s="1288"/>
      <c r="M216" s="1288"/>
      <c r="N216" s="1288"/>
      <c r="O216" s="1288"/>
      <c r="P216" s="1288"/>
      <c r="Q216" s="1288"/>
      <c r="R216" s="1288"/>
      <c r="S216" s="1288"/>
      <c r="T216" s="1288"/>
      <c r="U216" s="1288"/>
      <c r="V216" s="1288"/>
      <c r="W216" s="1288"/>
      <c r="X216" s="1288"/>
      <c r="Y216" s="1288"/>
      <c r="Z216" s="1288"/>
      <c r="AA216" s="1288"/>
      <c r="AB216" s="1288"/>
      <c r="AC216" s="1288"/>
      <c r="AD216" s="1288"/>
      <c r="AE216" s="1288"/>
      <c r="AF216" s="1288"/>
      <c r="AG216" s="1288"/>
      <c r="AH216" s="1288"/>
      <c r="AI216" s="1288"/>
    </row>
    <row r="217" spans="3:35" hidden="1">
      <c r="C217" s="1288"/>
      <c r="D217" s="1288"/>
      <c r="E217" s="1288"/>
      <c r="F217" s="1288"/>
      <c r="G217" s="1288"/>
      <c r="H217" s="1288"/>
      <c r="I217" s="1288"/>
      <c r="J217" s="1288"/>
      <c r="K217" s="1288"/>
      <c r="L217" s="1288"/>
      <c r="M217" s="1288"/>
      <c r="N217" s="1288"/>
      <c r="O217" s="1288"/>
      <c r="P217" s="1288"/>
      <c r="Q217" s="1288"/>
      <c r="R217" s="1288"/>
      <c r="S217" s="1288"/>
      <c r="T217" s="1288"/>
      <c r="U217" s="1288"/>
      <c r="V217" s="1288"/>
      <c r="W217" s="1288"/>
      <c r="X217" s="1288"/>
      <c r="Y217" s="1288"/>
      <c r="Z217" s="1288"/>
      <c r="AA217" s="1288"/>
      <c r="AB217" s="1288"/>
      <c r="AC217" s="1288"/>
      <c r="AD217" s="1288"/>
      <c r="AE217" s="1288"/>
      <c r="AF217" s="1288"/>
      <c r="AG217" s="1288"/>
      <c r="AH217" s="1288"/>
      <c r="AI217" s="1288"/>
    </row>
    <row r="218" spans="3:35" hidden="1">
      <c r="C218" s="1288"/>
      <c r="D218" s="1288"/>
      <c r="E218" s="1288"/>
      <c r="F218" s="1288"/>
      <c r="G218" s="1288"/>
      <c r="H218" s="1288"/>
      <c r="I218" s="1288"/>
      <c r="J218" s="1288"/>
      <c r="K218" s="1288"/>
      <c r="L218" s="1288"/>
      <c r="M218" s="1288"/>
      <c r="N218" s="1288"/>
      <c r="O218" s="1288"/>
      <c r="P218" s="1288"/>
      <c r="Q218" s="1288"/>
      <c r="R218" s="1288"/>
      <c r="S218" s="1288"/>
      <c r="T218" s="1288"/>
      <c r="U218" s="1288"/>
      <c r="V218" s="1288"/>
      <c r="W218" s="1288"/>
      <c r="X218" s="1288"/>
      <c r="Y218" s="1288"/>
      <c r="Z218" s="1288"/>
      <c r="AA218" s="1288"/>
      <c r="AB218" s="1288"/>
      <c r="AC218" s="1288"/>
      <c r="AD218" s="1288"/>
      <c r="AE218" s="1288"/>
      <c r="AF218" s="1288"/>
      <c r="AG218" s="1288"/>
      <c r="AH218" s="1288"/>
      <c r="AI218" s="1288"/>
    </row>
    <row r="219" spans="3:35" hidden="1">
      <c r="C219" s="1288"/>
      <c r="D219" s="1288"/>
      <c r="E219" s="1288"/>
      <c r="F219" s="1288"/>
      <c r="G219" s="1288"/>
      <c r="H219" s="1288"/>
      <c r="I219" s="1288"/>
      <c r="J219" s="1288"/>
      <c r="K219" s="1288"/>
      <c r="L219" s="1288"/>
      <c r="M219" s="1288"/>
      <c r="N219" s="1288"/>
      <c r="O219" s="1288"/>
      <c r="P219" s="1288"/>
      <c r="Q219" s="1288"/>
      <c r="R219" s="1288"/>
      <c r="S219" s="1288"/>
      <c r="T219" s="1288"/>
      <c r="U219" s="1288"/>
      <c r="V219" s="1288"/>
      <c r="W219" s="1288"/>
      <c r="X219" s="1288"/>
      <c r="Y219" s="1288"/>
      <c r="Z219" s="1288"/>
      <c r="AA219" s="1288"/>
      <c r="AB219" s="1288"/>
      <c r="AC219" s="1288"/>
      <c r="AD219" s="1288"/>
      <c r="AE219" s="1288"/>
      <c r="AF219" s="1288"/>
      <c r="AG219" s="1288"/>
      <c r="AH219" s="1288"/>
      <c r="AI219" s="1288"/>
    </row>
  </sheetData>
  <sheetProtection algorithmName="SHA-512" hashValue="YyUM8GA8sI3qr/S2vFfrorv4lHcV+imk08MsM7XsjCpKRyT376XF+BSo97+cQEgoKqbjYOHw/zK/1T2OVQuR/w==" saltValue="Cv0ZwDZkuQl3MJlPFrAUtA==" spinCount="100000" sheet="1" objects="1" scenarios="1" selectLockedCells="1"/>
  <mergeCells count="1">
    <mergeCell ref="C39:E39"/>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58"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1">
    <pageSetUpPr fitToPage="1"/>
  </sheetPr>
  <dimension ref="B1:S76"/>
  <sheetViews>
    <sheetView showGridLines="0" showRowColHeaders="0" zoomScaleNormal="100" zoomScaleSheetLayoutView="90" workbookViewId="0">
      <selection activeCell="D6" sqref="D6"/>
    </sheetView>
  </sheetViews>
  <sheetFormatPr defaultColWidth="0" defaultRowHeight="12.75" zeroHeight="1"/>
  <cols>
    <col min="1" max="1" width="2.42578125" style="919" customWidth="1"/>
    <col min="2" max="2" width="3" style="919" customWidth="1"/>
    <col min="3" max="3" width="79.140625" style="919" customWidth="1"/>
    <col min="4" max="18" width="12.140625" style="919" customWidth="1"/>
    <col min="19" max="19" width="7" style="919" customWidth="1"/>
    <col min="20" max="20" width="9.140625" style="919" customWidth="1"/>
    <col min="21" max="16384" width="0" style="919" hidden="1"/>
  </cols>
  <sheetData>
    <row r="1" spans="2:19"/>
    <row r="2" spans="2:19">
      <c r="B2" s="1054"/>
      <c r="C2" s="1055"/>
      <c r="D2" s="1055"/>
      <c r="E2" s="1055"/>
      <c r="F2" s="1055"/>
      <c r="G2" s="1055"/>
      <c r="H2" s="1055"/>
      <c r="I2" s="1055"/>
      <c r="J2" s="1055"/>
      <c r="K2" s="1055"/>
      <c r="L2" s="1055"/>
      <c r="M2" s="1055"/>
      <c r="N2" s="1055"/>
      <c r="O2" s="1055"/>
      <c r="P2" s="1055"/>
      <c r="Q2" s="1055"/>
      <c r="R2" s="1055"/>
      <c r="S2" s="1056"/>
    </row>
    <row r="3" spans="2:19" ht="24.75" customHeight="1">
      <c r="B3" s="1057"/>
      <c r="C3" s="1947" t="s">
        <v>711</v>
      </c>
      <c r="D3" s="1948"/>
      <c r="E3" s="1948"/>
      <c r="F3" s="1948"/>
      <c r="G3" s="1948"/>
      <c r="H3" s="1948"/>
      <c r="I3" s="1948"/>
      <c r="J3" s="1948"/>
      <c r="K3" s="1948"/>
      <c r="L3" s="1948"/>
      <c r="M3" s="1948"/>
      <c r="N3" s="1948"/>
      <c r="O3" s="1948"/>
      <c r="P3" s="1948"/>
      <c r="Q3" s="1948"/>
      <c r="R3" s="1949"/>
      <c r="S3" s="1058"/>
    </row>
    <row r="4" spans="2:19" ht="18.75">
      <c r="B4" s="1057"/>
      <c r="C4" s="1059"/>
      <c r="D4" s="1059"/>
      <c r="E4" s="1059"/>
      <c r="G4" s="1066" t="s">
        <v>2443</v>
      </c>
      <c r="H4" s="1060"/>
      <c r="I4" s="1060"/>
      <c r="K4" s="1059"/>
      <c r="L4" s="1061" t="s">
        <v>2131</v>
      </c>
      <c r="M4" s="1061"/>
      <c r="N4" s="1061"/>
      <c r="O4" s="1061"/>
      <c r="P4" s="1061"/>
      <c r="Q4" s="1061"/>
      <c r="R4" s="1061"/>
      <c r="S4" s="1058"/>
    </row>
    <row r="5" spans="2:19">
      <c r="B5" s="1057"/>
      <c r="C5" s="1067" t="s">
        <v>634</v>
      </c>
      <c r="D5" s="908">
        <f>E5-1</f>
        <v>-3</v>
      </c>
      <c r="E5" s="908">
        <f>F5-1</f>
        <v>-2</v>
      </c>
      <c r="F5" s="908">
        <f>G5-1</f>
        <v>-1</v>
      </c>
      <c r="G5" s="1068" t="str">
        <f>IF('F1'!AP39="","0",YEAR('F1'!AP39))</f>
        <v>0</v>
      </c>
      <c r="H5" s="1068">
        <f t="shared" ref="H5:R5" si="0">G5+1</f>
        <v>1</v>
      </c>
      <c r="I5" s="1068">
        <f t="shared" si="0"/>
        <v>2</v>
      </c>
      <c r="J5" s="1068">
        <f t="shared" si="0"/>
        <v>3</v>
      </c>
      <c r="K5" s="1068">
        <f t="shared" si="0"/>
        <v>4</v>
      </c>
      <c r="L5" s="1068">
        <f t="shared" si="0"/>
        <v>5</v>
      </c>
      <c r="M5" s="1068">
        <f t="shared" si="0"/>
        <v>6</v>
      </c>
      <c r="N5" s="1068">
        <f t="shared" si="0"/>
        <v>7</v>
      </c>
      <c r="O5" s="1068">
        <f t="shared" si="0"/>
        <v>8</v>
      </c>
      <c r="P5" s="1068">
        <f t="shared" si="0"/>
        <v>9</v>
      </c>
      <c r="Q5" s="1068">
        <f t="shared" si="0"/>
        <v>10</v>
      </c>
      <c r="R5" s="1068">
        <f t="shared" si="0"/>
        <v>11</v>
      </c>
      <c r="S5" s="1058"/>
    </row>
    <row r="6" spans="2:19">
      <c r="B6" s="1057"/>
      <c r="C6" s="1128" t="s">
        <v>759</v>
      </c>
      <c r="D6" s="655"/>
      <c r="E6" s="655"/>
      <c r="F6" s="655"/>
      <c r="G6" s="656"/>
      <c r="H6" s="656"/>
      <c r="I6" s="656"/>
      <c r="J6" s="656"/>
      <c r="K6" s="655"/>
      <c r="L6" s="655"/>
      <c r="M6" s="656"/>
      <c r="N6" s="656"/>
      <c r="O6" s="656"/>
      <c r="P6" s="656"/>
      <c r="Q6" s="656"/>
      <c r="R6" s="657"/>
      <c r="S6" s="1058"/>
    </row>
    <row r="7" spans="2:19">
      <c r="B7" s="1057"/>
      <c r="C7" s="1069" t="s">
        <v>760</v>
      </c>
      <c r="D7" s="658"/>
      <c r="E7" s="658"/>
      <c r="F7" s="658"/>
      <c r="G7" s="659"/>
      <c r="H7" s="659"/>
      <c r="I7" s="659"/>
      <c r="J7" s="659"/>
      <c r="K7" s="658"/>
      <c r="L7" s="658"/>
      <c r="M7" s="659"/>
      <c r="N7" s="659"/>
      <c r="O7" s="659"/>
      <c r="P7" s="659"/>
      <c r="Q7" s="659"/>
      <c r="R7" s="660"/>
      <c r="S7" s="1058"/>
    </row>
    <row r="8" spans="2:19">
      <c r="B8" s="1057"/>
      <c r="C8" s="1069" t="s">
        <v>761</v>
      </c>
      <c r="D8" s="658"/>
      <c r="E8" s="658"/>
      <c r="F8" s="658"/>
      <c r="G8" s="659"/>
      <c r="H8" s="659"/>
      <c r="I8" s="659"/>
      <c r="J8" s="659"/>
      <c r="K8" s="658"/>
      <c r="L8" s="658"/>
      <c r="M8" s="659"/>
      <c r="N8" s="659"/>
      <c r="O8" s="659"/>
      <c r="P8" s="659"/>
      <c r="Q8" s="659"/>
      <c r="R8" s="660"/>
      <c r="S8" s="1058"/>
    </row>
    <row r="9" spans="2:19">
      <c r="B9" s="1057"/>
      <c r="C9" s="1069" t="s">
        <v>762</v>
      </c>
      <c r="D9" s="658"/>
      <c r="E9" s="658"/>
      <c r="F9" s="658"/>
      <c r="G9" s="659"/>
      <c r="H9" s="659"/>
      <c r="I9" s="659"/>
      <c r="J9" s="659"/>
      <c r="K9" s="658"/>
      <c r="L9" s="658"/>
      <c r="M9" s="659"/>
      <c r="N9" s="659"/>
      <c r="O9" s="659"/>
      <c r="P9" s="659"/>
      <c r="Q9" s="659"/>
      <c r="R9" s="660"/>
      <c r="S9" s="1058"/>
    </row>
    <row r="10" spans="2:19">
      <c r="B10" s="1057"/>
      <c r="C10" s="600" t="s">
        <v>3295</v>
      </c>
      <c r="D10" s="658"/>
      <c r="E10" s="658"/>
      <c r="F10" s="658"/>
      <c r="G10" s="659"/>
      <c r="H10" s="659"/>
      <c r="I10" s="659"/>
      <c r="J10" s="659"/>
      <c r="K10" s="658"/>
      <c r="L10" s="658"/>
      <c r="M10" s="659"/>
      <c r="N10" s="659"/>
      <c r="O10" s="659"/>
      <c r="P10" s="659"/>
      <c r="Q10" s="659"/>
      <c r="R10" s="660"/>
      <c r="S10" s="1058"/>
    </row>
    <row r="11" spans="2:19">
      <c r="B11" s="1057"/>
      <c r="C11" s="600" t="s">
        <v>3296</v>
      </c>
      <c r="D11" s="658"/>
      <c r="E11" s="658"/>
      <c r="F11" s="658"/>
      <c r="G11" s="659"/>
      <c r="H11" s="659"/>
      <c r="I11" s="659"/>
      <c r="J11" s="659"/>
      <c r="K11" s="658"/>
      <c r="L11" s="658"/>
      <c r="M11" s="659"/>
      <c r="N11" s="659"/>
      <c r="O11" s="659"/>
      <c r="P11" s="659"/>
      <c r="Q11" s="659"/>
      <c r="R11" s="660"/>
      <c r="S11" s="1058"/>
    </row>
    <row r="12" spans="2:19">
      <c r="B12" s="1057"/>
      <c r="C12" s="600" t="s">
        <v>3297</v>
      </c>
      <c r="D12" s="658"/>
      <c r="E12" s="658"/>
      <c r="F12" s="658"/>
      <c r="G12" s="659"/>
      <c r="H12" s="659"/>
      <c r="I12" s="659"/>
      <c r="J12" s="659"/>
      <c r="K12" s="658"/>
      <c r="L12" s="658"/>
      <c r="M12" s="659"/>
      <c r="N12" s="659"/>
      <c r="O12" s="659"/>
      <c r="P12" s="659"/>
      <c r="Q12" s="659"/>
      <c r="R12" s="660"/>
      <c r="S12" s="1058"/>
    </row>
    <row r="13" spans="2:19">
      <c r="B13" s="1057"/>
      <c r="C13" s="1069" t="s">
        <v>3298</v>
      </c>
      <c r="D13" s="658"/>
      <c r="E13" s="658"/>
      <c r="F13" s="658"/>
      <c r="G13" s="659"/>
      <c r="H13" s="659"/>
      <c r="I13" s="659"/>
      <c r="J13" s="659"/>
      <c r="K13" s="658"/>
      <c r="L13" s="658"/>
      <c r="M13" s="659"/>
      <c r="N13" s="659"/>
      <c r="O13" s="659"/>
      <c r="P13" s="659"/>
      <c r="Q13" s="659"/>
      <c r="R13" s="660"/>
      <c r="S13" s="1058"/>
    </row>
    <row r="14" spans="2:19">
      <c r="B14" s="1057"/>
      <c r="C14" s="1069" t="s">
        <v>3299</v>
      </c>
      <c r="D14" s="658"/>
      <c r="E14" s="658"/>
      <c r="F14" s="658"/>
      <c r="G14" s="659"/>
      <c r="H14" s="659"/>
      <c r="I14" s="659"/>
      <c r="J14" s="659"/>
      <c r="K14" s="658"/>
      <c r="L14" s="658"/>
      <c r="M14" s="659"/>
      <c r="N14" s="659"/>
      <c r="O14" s="659"/>
      <c r="P14" s="659"/>
      <c r="Q14" s="659"/>
      <c r="R14" s="660"/>
      <c r="S14" s="1058"/>
    </row>
    <row r="15" spans="2:19">
      <c r="B15" s="1057"/>
      <c r="C15" s="600" t="s">
        <v>1207</v>
      </c>
      <c r="D15" s="658"/>
      <c r="E15" s="658"/>
      <c r="F15" s="658"/>
      <c r="G15" s="659"/>
      <c r="H15" s="659"/>
      <c r="I15" s="659"/>
      <c r="J15" s="659"/>
      <c r="K15" s="658"/>
      <c r="L15" s="658"/>
      <c r="M15" s="659"/>
      <c r="N15" s="659"/>
      <c r="O15" s="659"/>
      <c r="P15" s="659"/>
      <c r="Q15" s="659"/>
      <c r="R15" s="660"/>
      <c r="S15" s="1058"/>
    </row>
    <row r="16" spans="2:19">
      <c r="B16" s="1057"/>
      <c r="C16" s="600" t="s">
        <v>1208</v>
      </c>
      <c r="D16" s="658"/>
      <c r="E16" s="658"/>
      <c r="F16" s="658"/>
      <c r="G16" s="659"/>
      <c r="H16" s="659"/>
      <c r="I16" s="659"/>
      <c r="J16" s="659"/>
      <c r="K16" s="658"/>
      <c r="L16" s="658"/>
      <c r="M16" s="659"/>
      <c r="N16" s="659"/>
      <c r="O16" s="659"/>
      <c r="P16" s="659"/>
      <c r="Q16" s="659"/>
      <c r="R16" s="660"/>
      <c r="S16" s="1058"/>
    </row>
    <row r="17" spans="2:19">
      <c r="B17" s="1057"/>
      <c r="C17" s="600" t="s">
        <v>1209</v>
      </c>
      <c r="D17" s="658"/>
      <c r="E17" s="658"/>
      <c r="F17" s="658"/>
      <c r="G17" s="659"/>
      <c r="H17" s="659"/>
      <c r="I17" s="659"/>
      <c r="J17" s="659"/>
      <c r="K17" s="658"/>
      <c r="L17" s="658"/>
      <c r="M17" s="659"/>
      <c r="N17" s="659"/>
      <c r="O17" s="659"/>
      <c r="P17" s="659"/>
      <c r="Q17" s="659"/>
      <c r="R17" s="660"/>
      <c r="S17" s="1058"/>
    </row>
    <row r="18" spans="2:19">
      <c r="B18" s="1057"/>
      <c r="C18" s="600" t="s">
        <v>1210</v>
      </c>
      <c r="D18" s="658"/>
      <c r="E18" s="658"/>
      <c r="F18" s="658"/>
      <c r="G18" s="659"/>
      <c r="H18" s="659"/>
      <c r="I18" s="659"/>
      <c r="J18" s="659"/>
      <c r="K18" s="658"/>
      <c r="L18" s="658"/>
      <c r="M18" s="659"/>
      <c r="N18" s="659"/>
      <c r="O18" s="659"/>
      <c r="P18" s="659"/>
      <c r="Q18" s="659"/>
      <c r="R18" s="660"/>
      <c r="S18" s="1058"/>
    </row>
    <row r="19" spans="2:19">
      <c r="B19" s="1057"/>
      <c r="C19" s="600" t="s">
        <v>1211</v>
      </c>
      <c r="D19" s="699">
        <f>SUM(D20:D21)</f>
        <v>0</v>
      </c>
      <c r="E19" s="699">
        <f>SUM(E20:E21)</f>
        <v>0</v>
      </c>
      <c r="F19" s="699">
        <f t="shared" ref="F19:Q19" si="1">SUM(F20:F21)</f>
        <v>0</v>
      </c>
      <c r="G19" s="700">
        <f>SUM(G20:G21)</f>
        <v>0</v>
      </c>
      <c r="H19" s="700">
        <f t="shared" si="1"/>
        <v>0</v>
      </c>
      <c r="I19" s="700">
        <f t="shared" si="1"/>
        <v>0</v>
      </c>
      <c r="J19" s="700">
        <f t="shared" si="1"/>
        <v>0</v>
      </c>
      <c r="K19" s="699">
        <f t="shared" si="1"/>
        <v>0</v>
      </c>
      <c r="L19" s="699">
        <f t="shared" si="1"/>
        <v>0</v>
      </c>
      <c r="M19" s="700">
        <f t="shared" si="1"/>
        <v>0</v>
      </c>
      <c r="N19" s="700">
        <f t="shared" si="1"/>
        <v>0</v>
      </c>
      <c r="O19" s="700">
        <f t="shared" si="1"/>
        <v>0</v>
      </c>
      <c r="P19" s="700">
        <f t="shared" si="1"/>
        <v>0</v>
      </c>
      <c r="Q19" s="700">
        <f t="shared" si="1"/>
        <v>0</v>
      </c>
      <c r="R19" s="701">
        <f>SUM(R20:R21)</f>
        <v>0</v>
      </c>
      <c r="S19" s="1058"/>
    </row>
    <row r="20" spans="2:19">
      <c r="B20" s="1057"/>
      <c r="C20" s="1131" t="s">
        <v>4714</v>
      </c>
      <c r="D20" s="742"/>
      <c r="E20" s="661"/>
      <c r="F20" s="661"/>
      <c r="G20" s="662"/>
      <c r="H20" s="662"/>
      <c r="I20" s="662"/>
      <c r="J20" s="662"/>
      <c r="K20" s="742"/>
      <c r="L20" s="661"/>
      <c r="M20" s="662"/>
      <c r="N20" s="662"/>
      <c r="O20" s="662"/>
      <c r="P20" s="662"/>
      <c r="Q20" s="662"/>
      <c r="R20" s="663"/>
      <c r="S20" s="1058"/>
    </row>
    <row r="21" spans="2:19">
      <c r="B21" s="1057"/>
      <c r="C21" s="1131" t="s">
        <v>631</v>
      </c>
      <c r="D21" s="742"/>
      <c r="E21" s="661"/>
      <c r="F21" s="661"/>
      <c r="G21" s="662"/>
      <c r="H21" s="662"/>
      <c r="I21" s="662"/>
      <c r="J21" s="662"/>
      <c r="K21" s="742"/>
      <c r="L21" s="661"/>
      <c r="M21" s="662"/>
      <c r="N21" s="662"/>
      <c r="O21" s="662"/>
      <c r="P21" s="662"/>
      <c r="Q21" s="662"/>
      <c r="R21" s="663"/>
      <c r="S21" s="1058"/>
    </row>
    <row r="22" spans="2:19">
      <c r="B22" s="1057"/>
      <c r="C22" s="1100" t="s">
        <v>1212</v>
      </c>
      <c r="D22" s="699">
        <f>SUM(D23:D24)</f>
        <v>0</v>
      </c>
      <c r="E22" s="699">
        <f>SUM(E23:E24)</f>
        <v>0</v>
      </c>
      <c r="F22" s="699">
        <f>SUM(F23:F24)</f>
        <v>0</v>
      </c>
      <c r="G22" s="700">
        <f t="shared" ref="G22:Q22" si="2">SUM(G23:G24)</f>
        <v>0</v>
      </c>
      <c r="H22" s="700">
        <f t="shared" si="2"/>
        <v>0</v>
      </c>
      <c r="I22" s="700">
        <f t="shared" si="2"/>
        <v>0</v>
      </c>
      <c r="J22" s="700">
        <f t="shared" si="2"/>
        <v>0</v>
      </c>
      <c r="K22" s="699">
        <f t="shared" si="2"/>
        <v>0</v>
      </c>
      <c r="L22" s="699">
        <f t="shared" si="2"/>
        <v>0</v>
      </c>
      <c r="M22" s="700">
        <f t="shared" si="2"/>
        <v>0</v>
      </c>
      <c r="N22" s="700">
        <f t="shared" si="2"/>
        <v>0</v>
      </c>
      <c r="O22" s="700">
        <f t="shared" si="2"/>
        <v>0</v>
      </c>
      <c r="P22" s="700">
        <f t="shared" si="2"/>
        <v>0</v>
      </c>
      <c r="Q22" s="700">
        <f t="shared" si="2"/>
        <v>0</v>
      </c>
      <c r="R22" s="701">
        <f>SUM(R23:R24)</f>
        <v>0</v>
      </c>
      <c r="S22" s="1058"/>
    </row>
    <row r="23" spans="2:19">
      <c r="B23" s="1057"/>
      <c r="C23" s="1131" t="s">
        <v>4715</v>
      </c>
      <c r="D23" s="745"/>
      <c r="E23" s="906"/>
      <c r="F23" s="746"/>
      <c r="G23" s="746"/>
      <c r="H23" s="746"/>
      <c r="I23" s="746"/>
      <c r="J23" s="746"/>
      <c r="K23" s="745"/>
      <c r="L23" s="746"/>
      <c r="M23" s="746"/>
      <c r="N23" s="746"/>
      <c r="O23" s="746"/>
      <c r="P23" s="746"/>
      <c r="Q23" s="746"/>
      <c r="R23" s="749"/>
      <c r="S23" s="1058"/>
    </row>
    <row r="24" spans="2:19">
      <c r="B24" s="1057"/>
      <c r="C24" s="1132" t="s">
        <v>631</v>
      </c>
      <c r="D24" s="747"/>
      <c r="E24" s="907"/>
      <c r="F24" s="748"/>
      <c r="G24" s="748"/>
      <c r="H24" s="748"/>
      <c r="I24" s="748"/>
      <c r="J24" s="748"/>
      <c r="K24" s="747"/>
      <c r="L24" s="748"/>
      <c r="M24" s="748"/>
      <c r="N24" s="748"/>
      <c r="O24" s="748"/>
      <c r="P24" s="748"/>
      <c r="Q24" s="748"/>
      <c r="R24" s="750"/>
      <c r="S24" s="1058"/>
    </row>
    <row r="25" spans="2:19">
      <c r="B25" s="1057"/>
      <c r="C25" s="1090" t="s">
        <v>1213</v>
      </c>
      <c r="D25" s="699">
        <f>SUM(D6:D10)+SUM(D14:D19)-SUM(D11:D13)-SUM(D22)</f>
        <v>0</v>
      </c>
      <c r="E25" s="699">
        <f>SUM(E6:E10)+SUM(E14:E19)-SUM(E11:E13)-SUM(E22)</f>
        <v>0</v>
      </c>
      <c r="F25" s="699">
        <f>SUM(F6:F10)+SUM(F14:F19)-SUM(F11:F13)-SUM(F22)</f>
        <v>0</v>
      </c>
      <c r="G25" s="700">
        <f t="shared" ref="G25:L25" si="3">SUM(G6:G10)+SUM(G14:G19)-SUM(G11:G13)-SUM(G22)</f>
        <v>0</v>
      </c>
      <c r="H25" s="700">
        <f t="shared" si="3"/>
        <v>0</v>
      </c>
      <c r="I25" s="700">
        <f t="shared" si="3"/>
        <v>0</v>
      </c>
      <c r="J25" s="700">
        <f t="shared" si="3"/>
        <v>0</v>
      </c>
      <c r="K25" s="699">
        <f t="shared" si="3"/>
        <v>0</v>
      </c>
      <c r="L25" s="699">
        <f t="shared" si="3"/>
        <v>0</v>
      </c>
      <c r="M25" s="700">
        <f t="shared" ref="M25:R25" si="4">SUM(M6:M10)+SUM(M14:M19)-SUM(M11:M13)-SUM(M22)</f>
        <v>0</v>
      </c>
      <c r="N25" s="700">
        <f t="shared" si="4"/>
        <v>0</v>
      </c>
      <c r="O25" s="700">
        <f t="shared" si="4"/>
        <v>0</v>
      </c>
      <c r="P25" s="700">
        <f t="shared" si="4"/>
        <v>0</v>
      </c>
      <c r="Q25" s="700">
        <f t="shared" si="4"/>
        <v>0</v>
      </c>
      <c r="R25" s="701">
        <f t="shared" si="4"/>
        <v>0</v>
      </c>
      <c r="S25" s="1058"/>
    </row>
    <row r="26" spans="2:19">
      <c r="B26" s="1057"/>
      <c r="C26" s="1128" t="s">
        <v>1214</v>
      </c>
      <c r="D26" s="655"/>
      <c r="E26" s="655"/>
      <c r="F26" s="655"/>
      <c r="G26" s="656"/>
      <c r="H26" s="656"/>
      <c r="I26" s="656"/>
      <c r="J26" s="656"/>
      <c r="K26" s="655"/>
      <c r="L26" s="655"/>
      <c r="M26" s="656"/>
      <c r="N26" s="656"/>
      <c r="O26" s="656"/>
      <c r="P26" s="656"/>
      <c r="Q26" s="656"/>
      <c r="R26" s="657"/>
      <c r="S26" s="1058"/>
    </row>
    <row r="27" spans="2:19">
      <c r="B27" s="1057"/>
      <c r="C27" s="602" t="s">
        <v>1215</v>
      </c>
      <c r="D27" s="661"/>
      <c r="E27" s="661"/>
      <c r="F27" s="661"/>
      <c r="G27" s="662"/>
      <c r="H27" s="662"/>
      <c r="I27" s="662"/>
      <c r="J27" s="662"/>
      <c r="K27" s="661"/>
      <c r="L27" s="661"/>
      <c r="M27" s="662"/>
      <c r="N27" s="662"/>
      <c r="O27" s="662"/>
      <c r="P27" s="662"/>
      <c r="Q27" s="662"/>
      <c r="R27" s="663"/>
      <c r="S27" s="1058"/>
    </row>
    <row r="28" spans="2:19">
      <c r="B28" s="1057"/>
      <c r="C28" s="702" t="s">
        <v>1216</v>
      </c>
      <c r="D28" s="699">
        <f>SUM(D25:D27)</f>
        <v>0</v>
      </c>
      <c r="E28" s="699">
        <f>SUM(E25:E27)</f>
        <v>0</v>
      </c>
      <c r="F28" s="699">
        <f>SUM(F25:F27)</f>
        <v>0</v>
      </c>
      <c r="G28" s="700">
        <f t="shared" ref="G28:L28" si="5">SUM(G25:G27)</f>
        <v>0</v>
      </c>
      <c r="H28" s="700">
        <f t="shared" si="5"/>
        <v>0</v>
      </c>
      <c r="I28" s="700">
        <f t="shared" si="5"/>
        <v>0</v>
      </c>
      <c r="J28" s="700">
        <f t="shared" si="5"/>
        <v>0</v>
      </c>
      <c r="K28" s="699">
        <f t="shared" si="5"/>
        <v>0</v>
      </c>
      <c r="L28" s="699">
        <f t="shared" si="5"/>
        <v>0</v>
      </c>
      <c r="M28" s="700">
        <f t="shared" ref="M28:R28" si="6">SUM(M25:M27)</f>
        <v>0</v>
      </c>
      <c r="N28" s="700">
        <f t="shared" si="6"/>
        <v>0</v>
      </c>
      <c r="O28" s="700">
        <f t="shared" si="6"/>
        <v>0</v>
      </c>
      <c r="P28" s="700">
        <f t="shared" si="6"/>
        <v>0</v>
      </c>
      <c r="Q28" s="700">
        <f t="shared" si="6"/>
        <v>0</v>
      </c>
      <c r="R28" s="701">
        <f t="shared" si="6"/>
        <v>0</v>
      </c>
      <c r="S28" s="1058"/>
    </row>
    <row r="29" spans="2:19">
      <c r="B29" s="1057"/>
      <c r="C29" s="1128" t="s">
        <v>1217</v>
      </c>
      <c r="D29" s="655"/>
      <c r="E29" s="655"/>
      <c r="F29" s="655"/>
      <c r="G29" s="656"/>
      <c r="H29" s="656"/>
      <c r="I29" s="656"/>
      <c r="J29" s="656"/>
      <c r="K29" s="655"/>
      <c r="L29" s="655"/>
      <c r="M29" s="656"/>
      <c r="N29" s="656"/>
      <c r="O29" s="656"/>
      <c r="P29" s="656"/>
      <c r="Q29" s="656"/>
      <c r="R29" s="657"/>
      <c r="S29" s="1058"/>
    </row>
    <row r="30" spans="2:19">
      <c r="B30" s="1057"/>
      <c r="C30" s="1100" t="s">
        <v>1218</v>
      </c>
      <c r="D30" s="661"/>
      <c r="E30" s="661"/>
      <c r="F30" s="661"/>
      <c r="G30" s="662"/>
      <c r="H30" s="662"/>
      <c r="I30" s="662"/>
      <c r="J30" s="662"/>
      <c r="K30" s="661"/>
      <c r="L30" s="661"/>
      <c r="M30" s="662"/>
      <c r="N30" s="662"/>
      <c r="O30" s="662"/>
      <c r="P30" s="662"/>
      <c r="Q30" s="662"/>
      <c r="R30" s="663"/>
      <c r="S30" s="1058"/>
    </row>
    <row r="31" spans="2:19">
      <c r="B31" s="1057"/>
      <c r="C31" s="1090" t="s">
        <v>1219</v>
      </c>
      <c r="D31" s="699">
        <f>SUM(D28:D29)-SUM(D30)</f>
        <v>0</v>
      </c>
      <c r="E31" s="699">
        <f>SUM(E28:E29)-SUM(E30)</f>
        <v>0</v>
      </c>
      <c r="F31" s="699">
        <f>SUM(F28:F29)-SUM(F30)</f>
        <v>0</v>
      </c>
      <c r="G31" s="700">
        <f t="shared" ref="G31:L31" si="7">SUM(G28:G29)-SUM(G30)</f>
        <v>0</v>
      </c>
      <c r="H31" s="700">
        <f t="shared" si="7"/>
        <v>0</v>
      </c>
      <c r="I31" s="700">
        <f t="shared" si="7"/>
        <v>0</v>
      </c>
      <c r="J31" s="700">
        <f t="shared" si="7"/>
        <v>0</v>
      </c>
      <c r="K31" s="699">
        <f t="shared" si="7"/>
        <v>0</v>
      </c>
      <c r="L31" s="699">
        <f t="shared" si="7"/>
        <v>0</v>
      </c>
      <c r="M31" s="700">
        <f t="shared" ref="M31:R31" si="8">SUM(M28:M29)-SUM(M30)</f>
        <v>0</v>
      </c>
      <c r="N31" s="700">
        <f t="shared" si="8"/>
        <v>0</v>
      </c>
      <c r="O31" s="700">
        <f t="shared" si="8"/>
        <v>0</v>
      </c>
      <c r="P31" s="700">
        <f t="shared" si="8"/>
        <v>0</v>
      </c>
      <c r="Q31" s="700">
        <f t="shared" si="8"/>
        <v>0</v>
      </c>
      <c r="R31" s="701">
        <f t="shared" si="8"/>
        <v>0</v>
      </c>
      <c r="S31" s="1058"/>
    </row>
    <row r="32" spans="2:19">
      <c r="B32" s="1057"/>
      <c r="C32" s="1134" t="s">
        <v>3330</v>
      </c>
      <c r="D32" s="664"/>
      <c r="E32" s="664"/>
      <c r="F32" s="664"/>
      <c r="G32" s="665"/>
      <c r="H32" s="665"/>
      <c r="I32" s="665"/>
      <c r="J32" s="665"/>
      <c r="K32" s="664"/>
      <c r="L32" s="664"/>
      <c r="M32" s="665"/>
      <c r="N32" s="665"/>
      <c r="O32" s="665"/>
      <c r="P32" s="665"/>
      <c r="Q32" s="665"/>
      <c r="R32" s="666"/>
      <c r="S32" s="1058"/>
    </row>
    <row r="33" spans="2:19">
      <c r="B33" s="1057"/>
      <c r="C33" s="1090" t="s">
        <v>3331</v>
      </c>
      <c r="D33" s="699">
        <f>SUM(D31:D32)</f>
        <v>0</v>
      </c>
      <c r="E33" s="699">
        <f>SUM(E31:E32)</f>
        <v>0</v>
      </c>
      <c r="F33" s="699">
        <f>SUM(F31:F32)</f>
        <v>0</v>
      </c>
      <c r="G33" s="700">
        <f t="shared" ref="G33:L33" si="9">SUM(G31:G32)</f>
        <v>0</v>
      </c>
      <c r="H33" s="700">
        <f t="shared" si="9"/>
        <v>0</v>
      </c>
      <c r="I33" s="700">
        <f t="shared" si="9"/>
        <v>0</v>
      </c>
      <c r="J33" s="700">
        <f t="shared" si="9"/>
        <v>0</v>
      </c>
      <c r="K33" s="699">
        <f t="shared" si="9"/>
        <v>0</v>
      </c>
      <c r="L33" s="699">
        <f t="shared" si="9"/>
        <v>0</v>
      </c>
      <c r="M33" s="700">
        <f t="shared" ref="M33:R33" si="10">SUM(M31:M32)</f>
        <v>0</v>
      </c>
      <c r="N33" s="700">
        <f t="shared" si="10"/>
        <v>0</v>
      </c>
      <c r="O33" s="700">
        <f t="shared" si="10"/>
        <v>0</v>
      </c>
      <c r="P33" s="700">
        <f t="shared" si="10"/>
        <v>0</v>
      </c>
      <c r="Q33" s="700">
        <f t="shared" si="10"/>
        <v>0</v>
      </c>
      <c r="R33" s="701">
        <f t="shared" si="10"/>
        <v>0</v>
      </c>
      <c r="S33" s="1058"/>
    </row>
    <row r="34" spans="2:19">
      <c r="B34" s="1057"/>
      <c r="C34" s="1109" t="s">
        <v>3332</v>
      </c>
      <c r="D34" s="795"/>
      <c r="E34" s="795"/>
      <c r="F34" s="795"/>
      <c r="G34" s="789"/>
      <c r="H34" s="789"/>
      <c r="I34" s="789"/>
      <c r="J34" s="789"/>
      <c r="K34" s="795"/>
      <c r="L34" s="795"/>
      <c r="M34" s="789"/>
      <c r="N34" s="789"/>
      <c r="O34" s="789"/>
      <c r="P34" s="789"/>
      <c r="Q34" s="789"/>
      <c r="R34" s="790"/>
      <c r="S34" s="1058"/>
    </row>
    <row r="35" spans="2:19">
      <c r="B35" s="1057"/>
      <c r="C35" s="1137"/>
      <c r="D35" s="1098"/>
      <c r="E35" s="1098"/>
      <c r="F35" s="1098"/>
      <c r="G35" s="1098"/>
      <c r="H35" s="1098"/>
      <c r="I35" s="1098"/>
      <c r="J35" s="1098"/>
      <c r="K35" s="1098"/>
      <c r="L35" s="1098"/>
      <c r="M35" s="1098"/>
      <c r="N35" s="1098"/>
      <c r="O35" s="1098"/>
      <c r="P35" s="1098"/>
      <c r="Q35" s="1098"/>
      <c r="R35" s="1098"/>
      <c r="S35" s="1058"/>
    </row>
    <row r="36" spans="2:19">
      <c r="B36" s="1057"/>
      <c r="C36" s="1137"/>
      <c r="D36" s="1098"/>
      <c r="E36" s="1098"/>
      <c r="F36" s="1098"/>
      <c r="G36" s="1098"/>
      <c r="H36" s="1098"/>
      <c r="I36" s="1098"/>
      <c r="J36" s="1098"/>
      <c r="K36" s="1098"/>
      <c r="L36" s="1098"/>
      <c r="M36" s="1098"/>
      <c r="N36" s="1098"/>
      <c r="O36" s="1098"/>
      <c r="P36" s="1098"/>
      <c r="Q36" s="1098"/>
      <c r="R36" s="1098"/>
      <c r="S36" s="1058"/>
    </row>
    <row r="37" spans="2:19">
      <c r="B37" s="1057"/>
      <c r="C37" s="1137"/>
      <c r="D37" s="1098"/>
      <c r="E37" s="1098"/>
      <c r="F37" s="1098"/>
      <c r="G37" s="1098"/>
      <c r="H37" s="1098"/>
      <c r="I37" s="1098"/>
      <c r="J37" s="1098"/>
      <c r="K37" s="1098"/>
      <c r="L37" s="1098"/>
      <c r="M37" s="1098"/>
      <c r="N37" s="1098"/>
      <c r="O37" s="1098"/>
      <c r="P37" s="1098"/>
      <c r="Q37" s="1098"/>
      <c r="R37" s="1098"/>
      <c r="S37" s="1058"/>
    </row>
    <row r="38" spans="2:19">
      <c r="B38" s="1057"/>
      <c r="C38" s="1137"/>
      <c r="D38" s="1098"/>
      <c r="E38" s="1098"/>
      <c r="F38" s="1098"/>
      <c r="G38" s="1098"/>
      <c r="H38" s="1098"/>
      <c r="I38" s="1098"/>
      <c r="J38" s="1098"/>
      <c r="K38" s="1098"/>
      <c r="L38" s="1098"/>
      <c r="M38" s="1098"/>
      <c r="N38" s="1098"/>
      <c r="O38" s="1098"/>
      <c r="P38" s="1098"/>
      <c r="Q38" s="1098"/>
      <c r="R38" s="1098"/>
      <c r="S38" s="1058"/>
    </row>
    <row r="39" spans="2:19">
      <c r="B39" s="1057"/>
      <c r="C39" s="1137"/>
      <c r="D39" s="1098"/>
      <c r="E39" s="1098"/>
      <c r="F39" s="1098"/>
      <c r="G39" s="1098"/>
      <c r="H39" s="1098"/>
      <c r="I39" s="1098"/>
      <c r="J39" s="1098"/>
      <c r="K39" s="1098"/>
      <c r="L39" s="1098"/>
      <c r="M39" s="1098"/>
      <c r="N39" s="1098"/>
      <c r="O39" s="1098"/>
      <c r="P39" s="1098"/>
      <c r="Q39" s="1098"/>
      <c r="R39" s="1098"/>
      <c r="S39" s="1058"/>
    </row>
    <row r="40" spans="2:19">
      <c r="B40" s="1057"/>
      <c r="C40" s="1137"/>
      <c r="D40" s="1098"/>
      <c r="E40" s="1098"/>
      <c r="F40" s="1098"/>
      <c r="G40" s="1098"/>
      <c r="H40" s="1098"/>
      <c r="I40" s="1098"/>
      <c r="J40" s="1098"/>
      <c r="K40" s="1098"/>
      <c r="L40" s="1098"/>
      <c r="M40" s="1098"/>
      <c r="N40" s="1098"/>
      <c r="O40" s="1098"/>
      <c r="P40" s="1098"/>
      <c r="Q40" s="1098"/>
      <c r="R40" s="1098"/>
      <c r="S40" s="1058"/>
    </row>
    <row r="41" spans="2:19">
      <c r="B41" s="1057"/>
      <c r="C41" s="1137"/>
      <c r="D41" s="1098"/>
      <c r="E41" s="1098"/>
      <c r="F41" s="1098"/>
      <c r="G41" s="1098"/>
      <c r="H41" s="1098"/>
      <c r="I41" s="1098"/>
      <c r="J41" s="1098"/>
      <c r="K41" s="1098"/>
      <c r="L41" s="1098"/>
      <c r="M41" s="1098"/>
      <c r="N41" s="1098"/>
      <c r="O41" s="1098"/>
      <c r="P41" s="1098"/>
      <c r="Q41" s="1098"/>
      <c r="R41" s="1098"/>
      <c r="S41" s="1058"/>
    </row>
    <row r="42" spans="2:19">
      <c r="B42" s="1057"/>
      <c r="C42" s="1137"/>
      <c r="D42" s="1098"/>
      <c r="E42" s="1098"/>
      <c r="F42" s="1098"/>
      <c r="G42" s="1098"/>
      <c r="H42" s="1098"/>
      <c r="I42" s="1098"/>
      <c r="J42" s="1098"/>
      <c r="K42" s="1098"/>
      <c r="L42" s="1098"/>
      <c r="M42" s="1098"/>
      <c r="N42" s="1098"/>
      <c r="O42" s="1098"/>
      <c r="P42" s="1098"/>
      <c r="Q42" s="1098"/>
      <c r="R42" s="1098"/>
      <c r="S42" s="1058"/>
    </row>
    <row r="43" spans="2:19">
      <c r="B43" s="1057"/>
      <c r="C43" s="1137"/>
      <c r="D43" s="1098"/>
      <c r="E43" s="1098"/>
      <c r="F43" s="1098"/>
      <c r="G43" s="1098"/>
      <c r="H43" s="1098"/>
      <c r="I43" s="1098"/>
      <c r="J43" s="1098"/>
      <c r="K43" s="1098"/>
      <c r="L43" s="1098"/>
      <c r="M43" s="1098"/>
      <c r="N43" s="1098"/>
      <c r="O43" s="1098"/>
      <c r="P43" s="1098"/>
      <c r="Q43" s="1098"/>
      <c r="R43" s="1098"/>
      <c r="S43" s="1058"/>
    </row>
    <row r="44" spans="2:19">
      <c r="B44" s="1057"/>
      <c r="C44" s="1137"/>
      <c r="D44" s="1098"/>
      <c r="E44" s="1098"/>
      <c r="F44" s="1098"/>
      <c r="G44" s="1098"/>
      <c r="H44" s="1098"/>
      <c r="I44" s="1098"/>
      <c r="J44" s="1098"/>
      <c r="K44" s="1098"/>
      <c r="L44" s="1098"/>
      <c r="M44" s="1098"/>
      <c r="N44" s="1098"/>
      <c r="O44" s="1098"/>
      <c r="P44" s="1098"/>
      <c r="Q44" s="1098"/>
      <c r="R44" s="1098"/>
      <c r="S44" s="1058"/>
    </row>
    <row r="45" spans="2:19">
      <c r="B45" s="1057"/>
      <c r="C45" s="1137"/>
      <c r="D45" s="1098"/>
      <c r="E45" s="1098"/>
      <c r="F45" s="1098"/>
      <c r="G45" s="1098"/>
      <c r="H45" s="1098"/>
      <c r="I45" s="1098"/>
      <c r="J45" s="1098"/>
      <c r="K45" s="1098"/>
      <c r="L45" s="1098"/>
      <c r="M45" s="1098"/>
      <c r="N45" s="1098"/>
      <c r="O45" s="1098"/>
      <c r="P45" s="1098"/>
      <c r="Q45" s="1098"/>
      <c r="R45" s="1098"/>
      <c r="S45" s="1058"/>
    </row>
    <row r="46" spans="2:19">
      <c r="B46" s="1057"/>
      <c r="C46" s="1137"/>
      <c r="D46" s="1098"/>
      <c r="E46" s="1098"/>
      <c r="F46" s="1098"/>
      <c r="G46" s="1098"/>
      <c r="H46" s="1098"/>
      <c r="I46" s="1098"/>
      <c r="J46" s="1098"/>
      <c r="K46" s="1098"/>
      <c r="L46" s="1098"/>
      <c r="M46" s="1098"/>
      <c r="N46" s="1098"/>
      <c r="O46" s="1098"/>
      <c r="P46" s="1098"/>
      <c r="Q46" s="1098"/>
      <c r="R46" s="1098"/>
      <c r="S46" s="1058"/>
    </row>
    <row r="47" spans="2:19">
      <c r="B47" s="1057"/>
      <c r="C47" s="1137"/>
      <c r="D47" s="1098"/>
      <c r="E47" s="1098"/>
      <c r="F47" s="1098"/>
      <c r="G47" s="1098"/>
      <c r="H47" s="1098"/>
      <c r="I47" s="1098"/>
      <c r="J47" s="1098"/>
      <c r="K47" s="1098"/>
      <c r="L47" s="1098"/>
      <c r="M47" s="1098"/>
      <c r="N47" s="1098"/>
      <c r="O47" s="1098"/>
      <c r="P47" s="1098"/>
      <c r="Q47" s="1098"/>
      <c r="R47" s="1098"/>
      <c r="S47" s="1058"/>
    </row>
    <row r="48" spans="2:19">
      <c r="B48" s="1057"/>
      <c r="C48" s="1137"/>
      <c r="D48" s="1098"/>
      <c r="E48" s="1098"/>
      <c r="F48" s="1098"/>
      <c r="G48" s="1098"/>
      <c r="H48" s="1098"/>
      <c r="I48" s="1098"/>
      <c r="J48" s="1098"/>
      <c r="K48" s="1098"/>
      <c r="L48" s="1098"/>
      <c r="M48" s="1098"/>
      <c r="N48" s="1098"/>
      <c r="O48" s="1098"/>
      <c r="P48" s="1098"/>
      <c r="Q48" s="1098"/>
      <c r="R48" s="1098"/>
      <c r="S48" s="1058"/>
    </row>
    <row r="49" spans="2:19">
      <c r="B49" s="1057"/>
      <c r="C49" s="1137"/>
      <c r="D49" s="1098"/>
      <c r="E49" s="1098"/>
      <c r="F49" s="1098"/>
      <c r="G49" s="1098"/>
      <c r="H49" s="1098"/>
      <c r="I49" s="1098"/>
      <c r="J49" s="1098"/>
      <c r="K49" s="1098"/>
      <c r="L49" s="1098"/>
      <c r="M49" s="1098"/>
      <c r="N49" s="1098"/>
      <c r="O49" s="1098"/>
      <c r="P49" s="1098"/>
      <c r="Q49" s="1098"/>
      <c r="R49" s="1098"/>
      <c r="S49" s="1058"/>
    </row>
    <row r="50" spans="2:19">
      <c r="B50" s="1057"/>
      <c r="C50" s="1137"/>
      <c r="D50" s="1098"/>
      <c r="E50" s="1098"/>
      <c r="F50" s="1098"/>
      <c r="G50" s="1098"/>
      <c r="H50" s="1098"/>
      <c r="I50" s="1098"/>
      <c r="J50" s="1098"/>
      <c r="K50" s="1098"/>
      <c r="L50" s="1098"/>
      <c r="M50" s="1098"/>
      <c r="N50" s="1098"/>
      <c r="O50" s="1098"/>
      <c r="P50" s="1098"/>
      <c r="Q50" s="1098"/>
      <c r="R50" s="1098"/>
      <c r="S50" s="1058"/>
    </row>
    <row r="51" spans="2:19">
      <c r="B51" s="1057"/>
      <c r="C51" s="1137"/>
      <c r="D51" s="1098"/>
      <c r="E51" s="1098"/>
      <c r="F51" s="1098"/>
      <c r="G51" s="1098"/>
      <c r="H51" s="1098"/>
      <c r="I51" s="1098"/>
      <c r="J51" s="1098"/>
      <c r="K51" s="1098"/>
      <c r="L51" s="1098"/>
      <c r="M51" s="1098"/>
      <c r="N51" s="1098"/>
      <c r="O51" s="1098"/>
      <c r="P51" s="1098"/>
      <c r="Q51" s="1098"/>
      <c r="R51" s="1098"/>
      <c r="S51" s="1058"/>
    </row>
    <row r="52" spans="2:19">
      <c r="B52" s="1057"/>
      <c r="C52" s="1137"/>
      <c r="D52" s="1098"/>
      <c r="E52" s="1098"/>
      <c r="F52" s="1098"/>
      <c r="G52" s="1098"/>
      <c r="H52" s="1098"/>
      <c r="I52" s="1098"/>
      <c r="J52" s="1098"/>
      <c r="K52" s="1098"/>
      <c r="L52" s="1098"/>
      <c r="M52" s="1098"/>
      <c r="N52" s="1098"/>
      <c r="O52" s="1098"/>
      <c r="P52" s="1098"/>
      <c r="Q52" s="1098"/>
      <c r="R52" s="1098"/>
      <c r="S52" s="1058"/>
    </row>
    <row r="53" spans="2:19">
      <c r="B53" s="1057"/>
      <c r="C53" s="1137"/>
      <c r="D53" s="1098"/>
      <c r="E53" s="1098"/>
      <c r="F53" s="1098"/>
      <c r="G53" s="1098"/>
      <c r="H53" s="1098"/>
      <c r="I53" s="1098"/>
      <c r="J53" s="1098"/>
      <c r="K53" s="1098"/>
      <c r="L53" s="1098"/>
      <c r="M53" s="1098"/>
      <c r="N53" s="1098"/>
      <c r="O53" s="1098"/>
      <c r="P53" s="1098"/>
      <c r="Q53" s="1098"/>
      <c r="R53" s="1098"/>
      <c r="S53" s="1058"/>
    </row>
    <row r="54" spans="2:19">
      <c r="B54" s="1057"/>
      <c r="C54" s="1137"/>
      <c r="D54" s="1098"/>
      <c r="E54" s="1098"/>
      <c r="F54" s="1098"/>
      <c r="G54" s="1098"/>
      <c r="H54" s="1098"/>
      <c r="I54" s="1098"/>
      <c r="J54" s="1098"/>
      <c r="K54" s="1098"/>
      <c r="L54" s="1098"/>
      <c r="M54" s="1098"/>
      <c r="N54" s="1098"/>
      <c r="O54" s="1098"/>
      <c r="P54" s="1098"/>
      <c r="Q54" s="1098"/>
      <c r="R54" s="1098"/>
      <c r="S54" s="1058"/>
    </row>
    <row r="55" spans="2:19">
      <c r="B55" s="1057"/>
      <c r="C55" s="1137"/>
      <c r="D55" s="1098"/>
      <c r="E55" s="1098"/>
      <c r="F55" s="1098"/>
      <c r="G55" s="1098"/>
      <c r="H55" s="1098"/>
      <c r="I55" s="1098"/>
      <c r="J55" s="1098"/>
      <c r="K55" s="1098"/>
      <c r="L55" s="1098"/>
      <c r="M55" s="1098"/>
      <c r="N55" s="1098"/>
      <c r="O55" s="1098"/>
      <c r="P55" s="1098"/>
      <c r="Q55" s="1098"/>
      <c r="R55" s="1098"/>
      <c r="S55" s="1058"/>
    </row>
    <row r="56" spans="2:19">
      <c r="B56" s="1057"/>
      <c r="C56" s="1137"/>
      <c r="D56" s="1098"/>
      <c r="E56" s="1098"/>
      <c r="F56" s="1098"/>
      <c r="G56" s="1098"/>
      <c r="H56" s="1098"/>
      <c r="I56" s="1098"/>
      <c r="J56" s="1098"/>
      <c r="K56" s="1098"/>
      <c r="L56" s="1098"/>
      <c r="M56" s="1098"/>
      <c r="N56" s="1098"/>
      <c r="O56" s="1098"/>
      <c r="P56" s="1098"/>
      <c r="Q56" s="1098"/>
      <c r="R56" s="1098"/>
      <c r="S56" s="1058"/>
    </row>
    <row r="57" spans="2:19">
      <c r="B57" s="1057"/>
      <c r="C57" s="1137"/>
      <c r="D57" s="1098"/>
      <c r="E57" s="1098"/>
      <c r="F57" s="1098"/>
      <c r="G57" s="1098"/>
      <c r="H57" s="1098"/>
      <c r="I57" s="1098"/>
      <c r="J57" s="1098"/>
      <c r="K57" s="1098"/>
      <c r="L57" s="1098"/>
      <c r="M57" s="1098"/>
      <c r="N57" s="1098"/>
      <c r="O57" s="1098"/>
      <c r="P57" s="1098"/>
      <c r="Q57" s="1098"/>
      <c r="R57" s="1098"/>
      <c r="S57" s="1058"/>
    </row>
    <row r="58" spans="2:19">
      <c r="B58" s="1057"/>
      <c r="C58" s="1137"/>
      <c r="D58" s="1098"/>
      <c r="E58" s="1098"/>
      <c r="F58" s="1098"/>
      <c r="G58" s="1098"/>
      <c r="H58" s="1098"/>
      <c r="I58" s="1098"/>
      <c r="J58" s="1098"/>
      <c r="K58" s="1098"/>
      <c r="L58" s="1098"/>
      <c r="M58" s="1098"/>
      <c r="N58" s="1098"/>
      <c r="O58" s="1098"/>
      <c r="P58" s="1098"/>
      <c r="Q58" s="1098"/>
      <c r="R58" s="1098"/>
      <c r="S58" s="1058"/>
    </row>
    <row r="59" spans="2:19">
      <c r="B59" s="1057"/>
      <c r="C59" s="1137"/>
      <c r="D59" s="1098"/>
      <c r="E59" s="1098"/>
      <c r="F59" s="1098"/>
      <c r="G59" s="1098"/>
      <c r="H59" s="1098"/>
      <c r="I59" s="1098"/>
      <c r="J59" s="1098"/>
      <c r="K59" s="1098"/>
      <c r="L59" s="1098"/>
      <c r="M59" s="1098"/>
      <c r="N59" s="1098"/>
      <c r="O59" s="1098"/>
      <c r="P59" s="1098"/>
      <c r="Q59" s="1098"/>
      <c r="R59" s="1098"/>
      <c r="S59" s="1058"/>
    </row>
    <row r="60" spans="2:19">
      <c r="B60" s="1057"/>
      <c r="C60" s="1137"/>
      <c r="D60" s="1098"/>
      <c r="E60" s="1098"/>
      <c r="F60" s="1098"/>
      <c r="G60" s="1098"/>
      <c r="H60" s="1098"/>
      <c r="I60" s="1098"/>
      <c r="J60" s="1098"/>
      <c r="K60" s="1098"/>
      <c r="L60" s="1098"/>
      <c r="M60" s="1098"/>
      <c r="N60" s="1098"/>
      <c r="O60" s="1098"/>
      <c r="P60" s="1098"/>
      <c r="Q60" s="1098"/>
      <c r="R60" s="1098"/>
      <c r="S60" s="1058"/>
    </row>
    <row r="61" spans="2:19">
      <c r="B61" s="1057"/>
      <c r="C61" s="1137"/>
      <c r="D61" s="1098"/>
      <c r="E61" s="1098"/>
      <c r="F61" s="1098"/>
      <c r="G61" s="1098"/>
      <c r="H61" s="1098"/>
      <c r="I61" s="1098"/>
      <c r="J61" s="1098"/>
      <c r="K61" s="1098"/>
      <c r="L61" s="1098"/>
      <c r="M61" s="1098"/>
      <c r="N61" s="1098"/>
      <c r="O61" s="1098"/>
      <c r="P61" s="1098"/>
      <c r="Q61" s="1098"/>
      <c r="R61" s="1098"/>
      <c r="S61" s="1058"/>
    </row>
    <row r="62" spans="2:19">
      <c r="B62" s="1057"/>
      <c r="C62" s="1137"/>
      <c r="D62" s="1098"/>
      <c r="E62" s="1098"/>
      <c r="F62" s="1098"/>
      <c r="G62" s="1098"/>
      <c r="H62" s="1098"/>
      <c r="I62" s="1098"/>
      <c r="J62" s="1098"/>
      <c r="K62" s="1098"/>
      <c r="L62" s="1098"/>
      <c r="M62" s="1098"/>
      <c r="N62" s="1098"/>
      <c r="O62" s="1098"/>
      <c r="P62" s="1098"/>
      <c r="Q62" s="1098"/>
      <c r="R62" s="1098"/>
      <c r="S62" s="1058"/>
    </row>
    <row r="63" spans="2:19">
      <c r="B63" s="1057"/>
      <c r="C63" s="1137"/>
      <c r="D63" s="1098"/>
      <c r="E63" s="1098"/>
      <c r="F63" s="1098"/>
      <c r="G63" s="1098"/>
      <c r="H63" s="1098"/>
      <c r="I63" s="1098"/>
      <c r="J63" s="1098"/>
      <c r="K63" s="1098"/>
      <c r="L63" s="1098"/>
      <c r="M63" s="1098"/>
      <c r="N63" s="1098"/>
      <c r="O63" s="1098"/>
      <c r="P63" s="1098"/>
      <c r="Q63" s="1098"/>
      <c r="R63" s="1098"/>
      <c r="S63" s="1058"/>
    </row>
    <row r="64" spans="2:19">
      <c r="B64" s="1057"/>
      <c r="C64" s="1137"/>
      <c r="D64" s="1098"/>
      <c r="E64" s="1098"/>
      <c r="F64" s="1098"/>
      <c r="G64" s="1098"/>
      <c r="H64" s="1098"/>
      <c r="I64" s="1098"/>
      <c r="J64" s="1098"/>
      <c r="K64" s="1098"/>
      <c r="L64" s="1098"/>
      <c r="M64" s="1098"/>
      <c r="N64" s="1098"/>
      <c r="O64" s="1098"/>
      <c r="P64" s="1098"/>
      <c r="Q64" s="1098"/>
      <c r="R64" s="1098"/>
      <c r="S64" s="1058"/>
    </row>
    <row r="65" spans="2:19">
      <c r="B65" s="1057"/>
      <c r="C65" s="1137"/>
      <c r="D65" s="1098"/>
      <c r="E65" s="1098"/>
      <c r="F65" s="1098"/>
      <c r="G65" s="1098"/>
      <c r="H65" s="1098"/>
      <c r="I65" s="1098"/>
      <c r="J65" s="1098"/>
      <c r="K65" s="1098"/>
      <c r="L65" s="1098"/>
      <c r="M65" s="1098"/>
      <c r="N65" s="1098"/>
      <c r="O65" s="1098"/>
      <c r="P65" s="1098"/>
      <c r="Q65" s="1098"/>
      <c r="R65" s="1098"/>
      <c r="S65" s="1058"/>
    </row>
    <row r="66" spans="2:19">
      <c r="B66" s="1057"/>
      <c r="C66" s="1137"/>
      <c r="D66" s="1098"/>
      <c r="E66" s="1098"/>
      <c r="F66" s="1098"/>
      <c r="G66" s="1098"/>
      <c r="H66" s="1098"/>
      <c r="I66" s="1098"/>
      <c r="J66" s="1098"/>
      <c r="K66" s="1098"/>
      <c r="L66" s="1098"/>
      <c r="M66" s="1098"/>
      <c r="N66" s="1098"/>
      <c r="O66" s="1098"/>
      <c r="P66" s="1098"/>
      <c r="Q66" s="1098"/>
      <c r="R66" s="1098"/>
      <c r="S66" s="1058"/>
    </row>
    <row r="67" spans="2:19">
      <c r="B67" s="1057"/>
      <c r="C67" s="1137"/>
      <c r="D67" s="1098"/>
      <c r="E67" s="1098"/>
      <c r="F67" s="1098"/>
      <c r="G67" s="1098"/>
      <c r="H67" s="1098"/>
      <c r="I67" s="1098"/>
      <c r="J67" s="1098"/>
      <c r="K67" s="1098"/>
      <c r="L67" s="1098"/>
      <c r="M67" s="1098"/>
      <c r="N67" s="1098"/>
      <c r="O67" s="1098"/>
      <c r="P67" s="1098"/>
      <c r="Q67" s="1098"/>
      <c r="R67" s="1098"/>
      <c r="S67" s="1058"/>
    </row>
    <row r="68" spans="2:19">
      <c r="B68" s="1057"/>
      <c r="C68" s="1137"/>
      <c r="D68" s="1098"/>
      <c r="E68" s="1098"/>
      <c r="F68" s="1098"/>
      <c r="G68" s="1098"/>
      <c r="H68" s="1098"/>
      <c r="I68" s="1098"/>
      <c r="J68" s="1098"/>
      <c r="K68" s="1098"/>
      <c r="L68" s="1098"/>
      <c r="M68" s="1098"/>
      <c r="N68" s="1098"/>
      <c r="O68" s="1098"/>
      <c r="P68" s="1098"/>
      <c r="Q68" s="1098"/>
      <c r="R68" s="1098"/>
      <c r="S68" s="1058"/>
    </row>
    <row r="69" spans="2:19">
      <c r="B69" s="1057"/>
      <c r="C69" s="1137"/>
      <c r="D69" s="1098"/>
      <c r="E69" s="1098"/>
      <c r="F69" s="1098"/>
      <c r="G69" s="1098"/>
      <c r="H69" s="1098"/>
      <c r="I69" s="1098"/>
      <c r="J69" s="1098"/>
      <c r="K69" s="1098"/>
      <c r="L69" s="1098"/>
      <c r="M69" s="1098"/>
      <c r="N69" s="1098"/>
      <c r="O69" s="1098"/>
      <c r="P69" s="1098"/>
      <c r="Q69" s="1098"/>
      <c r="R69" s="1098"/>
      <c r="S69" s="1058"/>
    </row>
    <row r="70" spans="2:19">
      <c r="B70" s="1195"/>
      <c r="C70" s="1196"/>
      <c r="D70" s="1196"/>
      <c r="E70" s="1196"/>
      <c r="F70" s="1196"/>
      <c r="G70" s="1196"/>
      <c r="H70" s="1196"/>
      <c r="I70" s="1196"/>
      <c r="J70" s="1196"/>
      <c r="K70" s="1196"/>
      <c r="L70" s="1196"/>
      <c r="M70" s="1196"/>
      <c r="N70" s="1196"/>
      <c r="O70" s="1196"/>
      <c r="P70" s="1196"/>
      <c r="Q70" s="1196"/>
      <c r="R70" s="1196"/>
      <c r="S70" s="1197"/>
    </row>
    <row r="71" spans="2:19"/>
    <row r="72" spans="2:19">
      <c r="B72" s="952" t="s">
        <v>3811</v>
      </c>
      <c r="C72" s="953"/>
      <c r="D72" s="953"/>
      <c r="E72" s="953"/>
      <c r="F72" s="953"/>
      <c r="G72" s="953"/>
      <c r="H72" s="953"/>
      <c r="I72" s="953"/>
      <c r="J72" s="953"/>
      <c r="K72" s="953"/>
      <c r="L72" s="953"/>
      <c r="M72" s="953"/>
      <c r="N72" s="953"/>
      <c r="O72" s="953"/>
      <c r="P72" s="953"/>
      <c r="Q72" s="953"/>
      <c r="R72" s="953"/>
      <c r="S72" s="954"/>
    </row>
    <row r="73" spans="2:19">
      <c r="B73" s="1285"/>
      <c r="F73" s="925"/>
      <c r="G73" s="925"/>
      <c r="H73" s="925"/>
      <c r="I73" s="925"/>
      <c r="J73" s="955"/>
      <c r="K73" s="955"/>
      <c r="L73" s="955"/>
      <c r="M73" s="955"/>
      <c r="N73" s="955"/>
      <c r="O73" s="955"/>
      <c r="P73" s="955"/>
      <c r="Q73" s="955"/>
      <c r="R73" s="955"/>
      <c r="S73" s="955"/>
    </row>
    <row r="74" spans="2:19">
      <c r="B74" s="957">
        <f>'F1'!$K$19</f>
        <v>0</v>
      </c>
      <c r="C74" s="958"/>
      <c r="D74" s="958"/>
      <c r="E74" s="958"/>
      <c r="F74" s="958"/>
      <c r="G74" s="958"/>
      <c r="H74" s="958"/>
      <c r="I74" s="958"/>
      <c r="J74" s="958"/>
      <c r="K74" s="958"/>
      <c r="L74" s="958"/>
      <c r="M74" s="958"/>
      <c r="N74" s="958"/>
      <c r="O74" s="958"/>
      <c r="P74" s="958"/>
      <c r="Q74" s="958"/>
      <c r="R74" s="958"/>
      <c r="S74" s="959"/>
    </row>
    <row r="75" spans="2:19">
      <c r="B75" s="1059"/>
      <c r="C75" s="1059"/>
      <c r="D75" s="1059"/>
      <c r="E75" s="1059"/>
      <c r="F75" s="1060"/>
      <c r="G75" s="1060"/>
      <c r="H75" s="1060"/>
      <c r="I75" s="1060"/>
      <c r="J75" s="1059"/>
      <c r="K75" s="1059"/>
      <c r="L75" s="1059"/>
      <c r="M75" s="1059"/>
      <c r="N75" s="1059"/>
      <c r="O75" s="1059"/>
      <c r="P75" s="1059"/>
      <c r="Q75" s="1059"/>
      <c r="R75" s="1059"/>
      <c r="S75" s="1352" t="s">
        <v>4843</v>
      </c>
    </row>
    <row r="76" spans="2:19">
      <c r="B76" s="1059"/>
      <c r="C76" s="1059"/>
      <c r="D76" s="1059"/>
      <c r="E76" s="1059"/>
      <c r="F76" s="1060"/>
      <c r="G76" s="1060"/>
      <c r="H76" s="1060"/>
      <c r="I76" s="1060"/>
      <c r="J76" s="1059"/>
      <c r="K76" s="1059"/>
      <c r="L76" s="1059"/>
      <c r="M76" s="1059"/>
      <c r="N76" s="1059"/>
      <c r="O76" s="1059"/>
      <c r="P76" s="1059"/>
      <c r="Q76" s="1059"/>
      <c r="R76" s="1059"/>
    </row>
  </sheetData>
  <sheetProtection algorithmName="SHA-512" hashValue="xU10e7zqavt/VouERYrp1+jxItU/JZrE7eg6DxfGM6f08ZNIXyA6ufZYRzFXo/rnxCHkIxy1S1ZnP++ffcK5fw==" saltValue="bH1ityqXlOuSybHEpfEC9Q==" spinCount="100000" sheet="1" objects="1" scenarios="1" selectLockedCells="1"/>
  <mergeCells count="1">
    <mergeCell ref="C3:R3"/>
  </mergeCells>
  <phoneticPr fontId="46" type="noConversion"/>
  <pageMargins left="0.75" right="0.75" top="1" bottom="1" header="0.5" footer="0.5"/>
  <pageSetup paperSize="9" scale="47"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syncVertical="1" syncRef="A3" transitionEvaluation="1" codeName="Sheet28">
    <tabColor indexed="10"/>
  </sheetPr>
  <dimension ref="B2:R62"/>
  <sheetViews>
    <sheetView showGridLines="0" view="pageBreakPreview" topLeftCell="A3" zoomScale="60" zoomScaleNormal="100" workbookViewId="0">
      <selection activeCell="H5" sqref="H5"/>
    </sheetView>
  </sheetViews>
  <sheetFormatPr defaultColWidth="9.42578125" defaultRowHeight="9"/>
  <cols>
    <col min="1" max="1" width="1" style="33" customWidth="1"/>
    <col min="2" max="2" width="2" style="33" customWidth="1"/>
    <col min="3" max="3" width="34.85546875" style="33" customWidth="1"/>
    <col min="4" max="7" width="9.5703125" style="32" customWidth="1"/>
    <col min="8" max="10" width="9.85546875" style="33" customWidth="1"/>
    <col min="11" max="11" width="9.85546875" style="32" customWidth="1"/>
    <col min="12" max="17" width="9.85546875" style="33" customWidth="1"/>
    <col min="18" max="18" width="2.28515625" style="33" customWidth="1"/>
    <col min="19" max="19" width="3" style="33" customWidth="1"/>
    <col min="20" max="16384" width="9.42578125" style="33"/>
  </cols>
  <sheetData>
    <row r="2" spans="2:18">
      <c r="B2" s="562"/>
      <c r="C2" s="563"/>
      <c r="D2" s="43"/>
      <c r="E2" s="43"/>
      <c r="F2" s="43"/>
      <c r="G2" s="43"/>
      <c r="H2" s="563"/>
      <c r="I2" s="563"/>
      <c r="J2" s="563"/>
      <c r="K2" s="43"/>
      <c r="L2" s="563"/>
      <c r="M2" s="563"/>
      <c r="N2" s="563"/>
      <c r="O2" s="563"/>
      <c r="P2" s="563"/>
      <c r="Q2" s="563"/>
      <c r="R2" s="564"/>
    </row>
    <row r="3" spans="2:18" ht="21.75" customHeight="1">
      <c r="B3" s="565"/>
      <c r="C3" s="412" t="s">
        <v>2453</v>
      </c>
      <c r="D3" s="413"/>
      <c r="E3" s="413"/>
      <c r="F3" s="413"/>
      <c r="G3" s="413"/>
      <c r="H3" s="413"/>
      <c r="I3" s="413"/>
      <c r="J3" s="413"/>
      <c r="K3" s="413"/>
      <c r="L3" s="413"/>
      <c r="M3" s="413"/>
      <c r="N3" s="413"/>
      <c r="O3" s="413"/>
      <c r="P3" s="413"/>
      <c r="Q3" s="414"/>
      <c r="R3" s="566"/>
    </row>
    <row r="4" spans="2:18" ht="9.75" customHeight="1">
      <c r="B4" s="565"/>
      <c r="L4" s="35"/>
      <c r="Q4" s="345"/>
      <c r="R4" s="566"/>
    </row>
    <row r="5" spans="2:18" ht="27" customHeight="1">
      <c r="B5" s="565"/>
      <c r="H5" s="586" t="s">
        <v>2443</v>
      </c>
      <c r="L5" s="35"/>
      <c r="P5" s="345"/>
      <c r="Q5" s="345" t="s">
        <v>2131</v>
      </c>
      <c r="R5" s="566"/>
    </row>
    <row r="6" spans="2:18" ht="12" customHeight="1">
      <c r="B6" s="565"/>
      <c r="C6" s="52" t="s">
        <v>2447</v>
      </c>
      <c r="D6" s="52" t="s">
        <v>633</v>
      </c>
      <c r="E6" s="415">
        <f>H6-3</f>
        <v>-3</v>
      </c>
      <c r="F6" s="415">
        <f>H6-2</f>
        <v>-2</v>
      </c>
      <c r="G6" s="415">
        <f>H6-1</f>
        <v>-1</v>
      </c>
      <c r="H6" s="415" t="str">
        <f>IF('F1'!AP39="","0",YEAR('F1'!AP39))</f>
        <v>0</v>
      </c>
      <c r="I6" s="415">
        <f>H6+1</f>
        <v>1</v>
      </c>
      <c r="J6" s="415">
        <f t="shared" ref="J6:Q6" si="0">I6+1</f>
        <v>2</v>
      </c>
      <c r="K6" s="415">
        <f t="shared" si="0"/>
        <v>3</v>
      </c>
      <c r="L6" s="415">
        <f t="shared" si="0"/>
        <v>4</v>
      </c>
      <c r="M6" s="415">
        <f t="shared" si="0"/>
        <v>5</v>
      </c>
      <c r="N6" s="415">
        <f t="shared" si="0"/>
        <v>6</v>
      </c>
      <c r="O6" s="415">
        <f t="shared" si="0"/>
        <v>7</v>
      </c>
      <c r="P6" s="415">
        <f t="shared" si="0"/>
        <v>8</v>
      </c>
      <c r="Q6" s="415">
        <f t="shared" si="0"/>
        <v>9</v>
      </c>
      <c r="R6" s="566"/>
    </row>
    <row r="7" spans="2:18" ht="9.75" customHeight="1">
      <c r="B7" s="565"/>
      <c r="C7" s="54" t="s">
        <v>2284</v>
      </c>
      <c r="D7" s="41"/>
      <c r="E7" s="42"/>
      <c r="F7" s="42"/>
      <c r="G7" s="42"/>
      <c r="H7" s="42"/>
      <c r="I7" s="42"/>
      <c r="J7" s="42"/>
      <c r="K7" s="43"/>
      <c r="L7" s="42"/>
      <c r="M7" s="42"/>
      <c r="N7" s="42"/>
      <c r="O7" s="42"/>
      <c r="P7" s="42"/>
      <c r="Q7" s="42"/>
      <c r="R7" s="566"/>
    </row>
    <row r="8" spans="2:18" ht="9.9499999999999993" customHeight="1">
      <c r="B8" s="565"/>
      <c r="C8" s="34" t="s">
        <v>2285</v>
      </c>
      <c r="D8" s="36"/>
      <c r="E8" s="416">
        <f>SUM(E9:E12)</f>
        <v>0</v>
      </c>
      <c r="F8" s="416">
        <f>SUM(F9:F12)</f>
        <v>0</v>
      </c>
      <c r="G8" s="416">
        <f>SUM(G9:G12)</f>
        <v>0</v>
      </c>
      <c r="H8" s="416">
        <f t="shared" ref="H8:Q8" si="1">SUM(H9:H12)</f>
        <v>0</v>
      </c>
      <c r="I8" s="416">
        <f t="shared" si="1"/>
        <v>0</v>
      </c>
      <c r="J8" s="416">
        <f t="shared" si="1"/>
        <v>0</v>
      </c>
      <c r="K8" s="416">
        <f t="shared" si="1"/>
        <v>0</v>
      </c>
      <c r="L8" s="416">
        <f t="shared" si="1"/>
        <v>0</v>
      </c>
      <c r="M8" s="416">
        <f t="shared" si="1"/>
        <v>0</v>
      </c>
      <c r="N8" s="416">
        <f t="shared" si="1"/>
        <v>0</v>
      </c>
      <c r="O8" s="416">
        <f t="shared" si="1"/>
        <v>0</v>
      </c>
      <c r="P8" s="416">
        <f t="shared" si="1"/>
        <v>0</v>
      </c>
      <c r="Q8" s="416">
        <f t="shared" si="1"/>
        <v>0</v>
      </c>
      <c r="R8" s="566"/>
    </row>
    <row r="9" spans="2:18" ht="9.9499999999999993" customHeight="1">
      <c r="B9" s="565"/>
      <c r="C9" s="34" t="s">
        <v>2286</v>
      </c>
      <c r="D9" s="36">
        <v>43</v>
      </c>
      <c r="E9" s="39"/>
      <c r="F9" s="39"/>
      <c r="G9" s="39"/>
      <c r="H9" s="39"/>
      <c r="I9" s="39"/>
      <c r="J9" s="39"/>
      <c r="K9" s="574"/>
      <c r="L9" s="39"/>
      <c r="M9" s="39"/>
      <c r="N9" s="39"/>
      <c r="O9" s="39"/>
      <c r="P9" s="39"/>
      <c r="Q9" s="39"/>
      <c r="R9" s="566"/>
    </row>
    <row r="10" spans="2:18" ht="9.9499999999999993" customHeight="1">
      <c r="B10" s="565"/>
      <c r="C10" s="34" t="s">
        <v>2287</v>
      </c>
      <c r="D10" s="36">
        <v>42</v>
      </c>
      <c r="E10" s="39"/>
      <c r="F10" s="39"/>
      <c r="G10" s="39"/>
      <c r="H10" s="39"/>
      <c r="I10" s="39"/>
      <c r="J10" s="39"/>
      <c r="K10" s="574"/>
      <c r="L10" s="39"/>
      <c r="M10" s="39"/>
      <c r="N10" s="39"/>
      <c r="O10" s="39"/>
      <c r="P10" s="39"/>
      <c r="Q10" s="39"/>
      <c r="R10" s="566"/>
    </row>
    <row r="11" spans="2:18" ht="9.9499999999999993" customHeight="1">
      <c r="B11" s="565"/>
      <c r="C11" s="34" t="s">
        <v>2288</v>
      </c>
      <c r="D11" s="36">
        <v>41</v>
      </c>
      <c r="E11" s="39"/>
      <c r="F11" s="39"/>
      <c r="G11" s="39"/>
      <c r="H11" s="39"/>
      <c r="I11" s="39"/>
      <c r="J11" s="39"/>
      <c r="K11" s="574"/>
      <c r="L11" s="39"/>
      <c r="M11" s="39"/>
      <c r="N11" s="39"/>
      <c r="O11" s="39"/>
      <c r="P11" s="39"/>
      <c r="Q11" s="39"/>
      <c r="R11" s="566"/>
    </row>
    <row r="12" spans="2:18" ht="9.9499999999999993" customHeight="1">
      <c r="B12" s="565"/>
      <c r="C12" s="34" t="s">
        <v>2289</v>
      </c>
      <c r="D12" s="36">
        <v>44</v>
      </c>
      <c r="E12" s="39"/>
      <c r="F12" s="39"/>
      <c r="G12" s="39"/>
      <c r="H12" s="39"/>
      <c r="I12" s="39"/>
      <c r="J12" s="39"/>
      <c r="K12" s="574"/>
      <c r="L12" s="39"/>
      <c r="M12" s="39"/>
      <c r="N12" s="39"/>
      <c r="O12" s="39"/>
      <c r="P12" s="39"/>
      <c r="Q12" s="39"/>
      <c r="R12" s="566"/>
    </row>
    <row r="13" spans="2:18" ht="9.9499999999999993" customHeight="1">
      <c r="B13" s="565"/>
      <c r="C13" s="34" t="s">
        <v>2290</v>
      </c>
      <c r="D13" s="36">
        <v>48</v>
      </c>
      <c r="E13" s="39"/>
      <c r="F13" s="39"/>
      <c r="G13" s="39"/>
      <c r="H13" s="39"/>
      <c r="I13" s="39"/>
      <c r="J13" s="39"/>
      <c r="K13" s="574"/>
      <c r="L13" s="39"/>
      <c r="M13" s="39"/>
      <c r="N13" s="39"/>
      <c r="O13" s="39"/>
      <c r="P13" s="39"/>
      <c r="Q13" s="39"/>
      <c r="R13" s="566"/>
    </row>
    <row r="14" spans="2:18" ht="9.9499999999999993" customHeight="1">
      <c r="B14" s="565"/>
      <c r="C14" s="34" t="s">
        <v>2291</v>
      </c>
      <c r="D14" s="36"/>
      <c r="E14" s="416">
        <f>SUM(E15:E18)</f>
        <v>0</v>
      </c>
      <c r="F14" s="416">
        <f>SUM(F15:F18)</f>
        <v>0</v>
      </c>
      <c r="G14" s="416">
        <f>SUM(G15:G18)</f>
        <v>0</v>
      </c>
      <c r="H14" s="416">
        <f t="shared" ref="H14:Q14" si="2">SUM(H15:H18)</f>
        <v>0</v>
      </c>
      <c r="I14" s="416">
        <f t="shared" si="2"/>
        <v>0</v>
      </c>
      <c r="J14" s="416">
        <f t="shared" si="2"/>
        <v>0</v>
      </c>
      <c r="K14" s="416">
        <f t="shared" si="2"/>
        <v>0</v>
      </c>
      <c r="L14" s="416">
        <f t="shared" si="2"/>
        <v>0</v>
      </c>
      <c r="M14" s="416">
        <f t="shared" si="2"/>
        <v>0</v>
      </c>
      <c r="N14" s="416">
        <f t="shared" si="2"/>
        <v>0</v>
      </c>
      <c r="O14" s="416">
        <f t="shared" si="2"/>
        <v>0</v>
      </c>
      <c r="P14" s="416">
        <f t="shared" si="2"/>
        <v>0</v>
      </c>
      <c r="Q14" s="416">
        <f t="shared" si="2"/>
        <v>0</v>
      </c>
      <c r="R14" s="566"/>
    </row>
    <row r="15" spans="2:18" ht="9.9499999999999993" customHeight="1">
      <c r="B15" s="565"/>
      <c r="C15" s="34" t="s">
        <v>2292</v>
      </c>
      <c r="D15" s="36">
        <v>36</v>
      </c>
      <c r="E15" s="39"/>
      <c r="F15" s="39"/>
      <c r="G15" s="39"/>
      <c r="H15" s="39"/>
      <c r="I15" s="39"/>
      <c r="J15" s="39"/>
      <c r="K15" s="574"/>
      <c r="L15" s="39"/>
      <c r="M15" s="39"/>
      <c r="N15" s="39"/>
      <c r="O15" s="39"/>
      <c r="P15" s="39"/>
      <c r="Q15" s="39"/>
      <c r="R15" s="566"/>
    </row>
    <row r="16" spans="2:18" ht="9.9499999999999993" customHeight="1">
      <c r="B16" s="565"/>
      <c r="C16" s="34" t="s">
        <v>2293</v>
      </c>
      <c r="D16" s="36" t="s">
        <v>2294</v>
      </c>
      <c r="E16" s="39"/>
      <c r="F16" s="39"/>
      <c r="G16" s="39"/>
      <c r="H16" s="39"/>
      <c r="I16" s="39"/>
      <c r="J16" s="39"/>
      <c r="K16" s="574"/>
      <c r="L16" s="39"/>
      <c r="M16" s="39"/>
      <c r="N16" s="39"/>
      <c r="O16" s="39"/>
      <c r="P16" s="39"/>
      <c r="Q16" s="39"/>
      <c r="R16" s="566"/>
    </row>
    <row r="17" spans="2:18" ht="9.9499999999999993" customHeight="1">
      <c r="B17" s="565"/>
      <c r="C17" s="34" t="s">
        <v>2295</v>
      </c>
      <c r="D17" s="36">
        <v>32</v>
      </c>
      <c r="E17" s="39"/>
      <c r="F17" s="39"/>
      <c r="G17" s="39"/>
      <c r="H17" s="39"/>
      <c r="I17" s="39"/>
      <c r="J17" s="39"/>
      <c r="K17" s="574"/>
      <c r="L17" s="39"/>
      <c r="M17" s="39"/>
      <c r="N17" s="39"/>
      <c r="O17" s="39"/>
      <c r="P17" s="39"/>
      <c r="Q17" s="39"/>
      <c r="R17" s="566"/>
    </row>
    <row r="18" spans="2:18" ht="9.9499999999999993" customHeight="1">
      <c r="B18" s="565"/>
      <c r="C18" s="34" t="s">
        <v>2296</v>
      </c>
      <c r="D18" s="36">
        <v>34</v>
      </c>
      <c r="E18" s="39"/>
      <c r="F18" s="39"/>
      <c r="G18" s="39"/>
      <c r="H18" s="39"/>
      <c r="I18" s="39"/>
      <c r="J18" s="39"/>
      <c r="K18" s="574"/>
      <c r="L18" s="39"/>
      <c r="M18" s="39"/>
      <c r="N18" s="39"/>
      <c r="O18" s="39"/>
      <c r="P18" s="39"/>
      <c r="Q18" s="39"/>
      <c r="R18" s="566"/>
    </row>
    <row r="19" spans="2:18" ht="9.9499999999999993" customHeight="1">
      <c r="B19" s="565"/>
      <c r="C19" s="34" t="s">
        <v>2297</v>
      </c>
      <c r="D19" s="36">
        <v>39</v>
      </c>
      <c r="E19" s="39"/>
      <c r="F19" s="39"/>
      <c r="G19" s="39"/>
      <c r="H19" s="39"/>
      <c r="I19" s="39"/>
      <c r="J19" s="39"/>
      <c r="K19" s="574"/>
      <c r="L19" s="39"/>
      <c r="M19" s="39"/>
      <c r="N19" s="39"/>
      <c r="O19" s="39"/>
      <c r="P19" s="39"/>
      <c r="Q19" s="39"/>
      <c r="R19" s="566"/>
    </row>
    <row r="20" spans="2:18" ht="9.9499999999999993" customHeight="1">
      <c r="B20" s="565"/>
      <c r="C20" s="34" t="s">
        <v>2298</v>
      </c>
      <c r="D20" s="36" t="s">
        <v>641</v>
      </c>
      <c r="E20" s="39"/>
      <c r="F20" s="39"/>
      <c r="G20" s="39"/>
      <c r="H20" s="39"/>
      <c r="I20" s="39"/>
      <c r="J20" s="39"/>
      <c r="K20" s="574"/>
      <c r="L20" s="39"/>
      <c r="M20" s="39"/>
      <c r="N20" s="39"/>
      <c r="O20" s="39"/>
      <c r="P20" s="39"/>
      <c r="Q20" s="39"/>
      <c r="R20" s="566"/>
    </row>
    <row r="21" spans="2:18" ht="9.9499999999999993" customHeight="1">
      <c r="B21" s="565"/>
      <c r="C21" s="34" t="s">
        <v>2299</v>
      </c>
      <c r="D21" s="36"/>
      <c r="E21" s="416">
        <f>SUM(E22:E23)</f>
        <v>0</v>
      </c>
      <c r="F21" s="416">
        <f>SUM(F22:F23)</f>
        <v>0</v>
      </c>
      <c r="G21" s="416">
        <f>SUM(G22:G23)</f>
        <v>0</v>
      </c>
      <c r="H21" s="416">
        <f t="shared" ref="H21:Q21" si="3">SUM(H22:H23)</f>
        <v>0</v>
      </c>
      <c r="I21" s="416">
        <f t="shared" si="3"/>
        <v>0</v>
      </c>
      <c r="J21" s="416">
        <f t="shared" si="3"/>
        <v>0</v>
      </c>
      <c r="K21" s="416">
        <f t="shared" si="3"/>
        <v>0</v>
      </c>
      <c r="L21" s="416">
        <f t="shared" si="3"/>
        <v>0</v>
      </c>
      <c r="M21" s="416">
        <f t="shared" si="3"/>
        <v>0</v>
      </c>
      <c r="N21" s="416">
        <f t="shared" si="3"/>
        <v>0</v>
      </c>
      <c r="O21" s="416">
        <f t="shared" si="3"/>
        <v>0</v>
      </c>
      <c r="P21" s="416">
        <f t="shared" si="3"/>
        <v>0</v>
      </c>
      <c r="Q21" s="416">
        <f t="shared" si="3"/>
        <v>0</v>
      </c>
      <c r="R21" s="566"/>
    </row>
    <row r="22" spans="2:18" ht="9.9499999999999993" customHeight="1">
      <c r="B22" s="565"/>
      <c r="C22" s="34" t="s">
        <v>2300</v>
      </c>
      <c r="D22" s="36">
        <v>21</v>
      </c>
      <c r="E22" s="39"/>
      <c r="F22" s="39"/>
      <c r="G22" s="39"/>
      <c r="H22" s="39"/>
      <c r="I22" s="39"/>
      <c r="J22" s="39"/>
      <c r="K22" s="574"/>
      <c r="L22" s="39"/>
      <c r="M22" s="39"/>
      <c r="N22" s="39"/>
      <c r="O22" s="39"/>
      <c r="P22" s="39"/>
      <c r="Q22" s="39"/>
      <c r="R22" s="566"/>
    </row>
    <row r="23" spans="2:18" ht="9.9499999999999993" customHeight="1">
      <c r="B23" s="565"/>
      <c r="C23" s="34" t="s">
        <v>2301</v>
      </c>
      <c r="D23" s="36" t="s">
        <v>2302</v>
      </c>
      <c r="E23" s="39"/>
      <c r="F23" s="39"/>
      <c r="G23" s="39"/>
      <c r="H23" s="39"/>
      <c r="I23" s="39"/>
      <c r="J23" s="39"/>
      <c r="K23" s="574"/>
      <c r="L23" s="39"/>
      <c r="M23" s="39"/>
      <c r="N23" s="39"/>
      <c r="O23" s="39"/>
      <c r="P23" s="39"/>
      <c r="Q23" s="39"/>
      <c r="R23" s="566"/>
    </row>
    <row r="24" spans="2:18" ht="9.9499999999999993" customHeight="1">
      <c r="B24" s="565"/>
      <c r="C24" s="34" t="s">
        <v>2303</v>
      </c>
      <c r="D24" s="36">
        <v>28</v>
      </c>
      <c r="E24" s="39"/>
      <c r="F24" s="39"/>
      <c r="G24" s="39"/>
      <c r="H24" s="39"/>
      <c r="I24" s="39"/>
      <c r="J24" s="39"/>
      <c r="K24" s="574"/>
      <c r="L24" s="39"/>
      <c r="M24" s="39"/>
      <c r="N24" s="39"/>
      <c r="O24" s="39"/>
      <c r="P24" s="39"/>
      <c r="Q24" s="39"/>
      <c r="R24" s="566"/>
    </row>
    <row r="25" spans="2:18" ht="9.9499999999999993" customHeight="1">
      <c r="B25" s="565"/>
      <c r="C25" s="34" t="s">
        <v>2304</v>
      </c>
      <c r="D25" s="36" t="s">
        <v>2305</v>
      </c>
      <c r="E25" s="39"/>
      <c r="F25" s="39"/>
      <c r="G25" s="39"/>
      <c r="H25" s="39"/>
      <c r="I25" s="39"/>
      <c r="J25" s="39"/>
      <c r="K25" s="574"/>
      <c r="L25" s="39"/>
      <c r="M25" s="39"/>
      <c r="N25" s="39"/>
      <c r="O25" s="39"/>
      <c r="P25" s="39"/>
      <c r="Q25" s="39"/>
      <c r="R25" s="566"/>
    </row>
    <row r="26" spans="2:18" ht="9.9499999999999993" customHeight="1">
      <c r="B26" s="565"/>
      <c r="C26" s="34" t="s">
        <v>2306</v>
      </c>
      <c r="D26" s="36">
        <v>27</v>
      </c>
      <c r="E26" s="39"/>
      <c r="F26" s="39"/>
      <c r="G26" s="39"/>
      <c r="H26" s="39"/>
      <c r="I26" s="39"/>
      <c r="J26" s="39"/>
      <c r="K26" s="574"/>
      <c r="L26" s="39"/>
      <c r="M26" s="39"/>
      <c r="N26" s="39"/>
      <c r="O26" s="39"/>
      <c r="P26" s="39"/>
      <c r="Q26" s="39"/>
      <c r="R26" s="566"/>
    </row>
    <row r="27" spans="2:18" ht="9.9499999999999993" customHeight="1">
      <c r="B27" s="565"/>
      <c r="C27" s="38" t="s">
        <v>2307</v>
      </c>
      <c r="D27" s="37" t="s">
        <v>1717</v>
      </c>
      <c r="E27" s="417">
        <f>E8-E13+E14+E19+E20+E21+E24+E25+E26</f>
        <v>0</v>
      </c>
      <c r="F27" s="417">
        <f>F8-F13+F14+F19+F20+F21+F24+F25+F26</f>
        <v>0</v>
      </c>
      <c r="G27" s="417">
        <f>G8-G13+G14+G19+G20+G21+G24+G25+G26</f>
        <v>0</v>
      </c>
      <c r="H27" s="417">
        <f t="shared" ref="H27:Q27" si="4">H8-H13+H14+H19+H20+H21+H24+H25+H26</f>
        <v>0</v>
      </c>
      <c r="I27" s="417">
        <f t="shared" si="4"/>
        <v>0</v>
      </c>
      <c r="J27" s="417">
        <f t="shared" si="4"/>
        <v>0</v>
      </c>
      <c r="K27" s="417">
        <f t="shared" si="4"/>
        <v>0</v>
      </c>
      <c r="L27" s="417">
        <f t="shared" si="4"/>
        <v>0</v>
      </c>
      <c r="M27" s="417">
        <f t="shared" si="4"/>
        <v>0</v>
      </c>
      <c r="N27" s="417">
        <f t="shared" si="4"/>
        <v>0</v>
      </c>
      <c r="O27" s="417">
        <f t="shared" si="4"/>
        <v>0</v>
      </c>
      <c r="P27" s="417">
        <f t="shared" si="4"/>
        <v>0</v>
      </c>
      <c r="Q27" s="417">
        <f t="shared" si="4"/>
        <v>0</v>
      </c>
      <c r="R27" s="566"/>
    </row>
    <row r="28" spans="2:18" ht="9" customHeight="1">
      <c r="B28" s="565"/>
      <c r="C28" s="55" t="s">
        <v>2308</v>
      </c>
      <c r="D28" s="36"/>
      <c r="E28" s="39"/>
      <c r="F28" s="39"/>
      <c r="G28" s="39"/>
      <c r="H28" s="39"/>
      <c r="I28" s="39"/>
      <c r="J28" s="39"/>
      <c r="K28" s="574"/>
      <c r="L28" s="39"/>
      <c r="M28" s="39"/>
      <c r="N28" s="39"/>
      <c r="O28" s="39"/>
      <c r="P28" s="39"/>
      <c r="Q28" s="39"/>
      <c r="R28" s="566"/>
    </row>
    <row r="29" spans="2:18" ht="9.9499999999999993" customHeight="1">
      <c r="B29" s="565"/>
      <c r="C29" s="34" t="s">
        <v>2309</v>
      </c>
      <c r="D29" s="36" t="s">
        <v>2310</v>
      </c>
      <c r="E29" s="39"/>
      <c r="F29" s="39"/>
      <c r="G29" s="39"/>
      <c r="H29" s="39"/>
      <c r="I29" s="39"/>
      <c r="J29" s="39"/>
      <c r="K29" s="574"/>
      <c r="L29" s="39"/>
      <c r="M29" s="39"/>
      <c r="N29" s="39"/>
      <c r="O29" s="39"/>
      <c r="P29" s="39"/>
      <c r="Q29" s="39"/>
      <c r="R29" s="566"/>
    </row>
    <row r="30" spans="2:18" ht="9.9499999999999993" customHeight="1">
      <c r="B30" s="565"/>
      <c r="C30" s="34" t="s">
        <v>2311</v>
      </c>
      <c r="D30" s="36">
        <v>53</v>
      </c>
      <c r="E30" s="39"/>
      <c r="F30" s="39"/>
      <c r="G30" s="39"/>
      <c r="H30" s="39"/>
      <c r="I30" s="39"/>
      <c r="J30" s="39"/>
      <c r="K30" s="574"/>
      <c r="L30" s="39"/>
      <c r="M30" s="39"/>
      <c r="N30" s="39"/>
      <c r="O30" s="39"/>
      <c r="P30" s="39"/>
      <c r="Q30" s="39"/>
      <c r="R30" s="566"/>
    </row>
    <row r="31" spans="2:18" ht="9.9499999999999993" customHeight="1">
      <c r="B31" s="565"/>
      <c r="C31" s="34" t="s">
        <v>2312</v>
      </c>
      <c r="D31" s="36" t="s">
        <v>2313</v>
      </c>
      <c r="E31" s="39"/>
      <c r="F31" s="39"/>
      <c r="G31" s="39"/>
      <c r="H31" s="39"/>
      <c r="I31" s="39"/>
      <c r="J31" s="39"/>
      <c r="K31" s="574"/>
      <c r="L31" s="39"/>
      <c r="M31" s="39"/>
      <c r="N31" s="39"/>
      <c r="O31" s="39"/>
      <c r="P31" s="39"/>
      <c r="Q31" s="39"/>
      <c r="R31" s="566"/>
    </row>
    <row r="32" spans="2:18" ht="9.9499999999999993" customHeight="1">
      <c r="B32" s="565"/>
      <c r="C32" s="34" t="s">
        <v>2314</v>
      </c>
      <c r="D32" s="36">
        <v>88</v>
      </c>
      <c r="E32" s="39"/>
      <c r="F32" s="39"/>
      <c r="G32" s="39"/>
      <c r="H32" s="39"/>
      <c r="I32" s="39"/>
      <c r="J32" s="39"/>
      <c r="K32" s="574"/>
      <c r="L32" s="39"/>
      <c r="M32" s="39"/>
      <c r="N32" s="39"/>
      <c r="O32" s="39"/>
      <c r="P32" s="39"/>
      <c r="Q32" s="39"/>
      <c r="R32" s="566"/>
    </row>
    <row r="33" spans="2:18" ht="9.9499999999999993" customHeight="1">
      <c r="B33" s="565"/>
      <c r="C33" s="34" t="s">
        <v>2315</v>
      </c>
      <c r="D33" s="36">
        <v>89</v>
      </c>
      <c r="E33" s="39"/>
      <c r="F33" s="39"/>
      <c r="G33" s="39"/>
      <c r="H33" s="39"/>
      <c r="I33" s="39"/>
      <c r="J33" s="39"/>
      <c r="K33" s="574" t="s">
        <v>828</v>
      </c>
      <c r="L33" s="40"/>
      <c r="M33" s="40"/>
      <c r="N33" s="40"/>
      <c r="O33" s="40"/>
      <c r="P33" s="40"/>
      <c r="Q33" s="40"/>
      <c r="R33" s="566"/>
    </row>
    <row r="34" spans="2:18" ht="9.9499999999999993" customHeight="1">
      <c r="B34" s="565"/>
      <c r="C34" s="38" t="s">
        <v>2316</v>
      </c>
      <c r="D34" s="37" t="s">
        <v>1717</v>
      </c>
      <c r="E34" s="417">
        <f>SUM(E29:E33)</f>
        <v>0</v>
      </c>
      <c r="F34" s="417">
        <f>SUM(F29:F33)</f>
        <v>0</v>
      </c>
      <c r="G34" s="417">
        <f>SUM(G29:G33)</f>
        <v>0</v>
      </c>
      <c r="H34" s="417">
        <f t="shared" ref="H34:Q34" si="5">SUM(H29:H33)</f>
        <v>0</v>
      </c>
      <c r="I34" s="417">
        <f t="shared" si="5"/>
        <v>0</v>
      </c>
      <c r="J34" s="417">
        <f t="shared" si="5"/>
        <v>0</v>
      </c>
      <c r="K34" s="417">
        <f t="shared" si="5"/>
        <v>0</v>
      </c>
      <c r="L34" s="417">
        <f t="shared" si="5"/>
        <v>0</v>
      </c>
      <c r="M34" s="417">
        <f t="shared" si="5"/>
        <v>0</v>
      </c>
      <c r="N34" s="417">
        <f t="shared" si="5"/>
        <v>0</v>
      </c>
      <c r="O34" s="417">
        <f t="shared" si="5"/>
        <v>0</v>
      </c>
      <c r="P34" s="417">
        <f t="shared" si="5"/>
        <v>0</v>
      </c>
      <c r="Q34" s="417">
        <f t="shared" si="5"/>
        <v>0</v>
      </c>
      <c r="R34" s="566"/>
    </row>
    <row r="35" spans="2:18" ht="9" customHeight="1">
      <c r="B35" s="565"/>
      <c r="C35" s="55" t="s">
        <v>2317</v>
      </c>
      <c r="D35" s="36"/>
      <c r="E35" s="39"/>
      <c r="F35" s="39"/>
      <c r="G35" s="39"/>
      <c r="H35" s="39"/>
      <c r="I35" s="39"/>
      <c r="J35" s="39"/>
      <c r="K35" s="574"/>
      <c r="L35" s="39"/>
      <c r="M35" s="39"/>
      <c r="N35" s="39"/>
      <c r="O35" s="39"/>
      <c r="P35" s="39"/>
      <c r="Q35" s="39"/>
      <c r="R35" s="566"/>
    </row>
    <row r="36" spans="2:18" ht="9.9499999999999993" customHeight="1">
      <c r="B36" s="565"/>
      <c r="C36" s="34" t="s">
        <v>2318</v>
      </c>
      <c r="D36" s="36">
        <v>29</v>
      </c>
      <c r="E36" s="39"/>
      <c r="F36" s="39"/>
      <c r="G36" s="39"/>
      <c r="H36" s="39"/>
      <c r="I36" s="39"/>
      <c r="J36" s="39"/>
      <c r="K36" s="574"/>
      <c r="L36" s="39"/>
      <c r="M36" s="39"/>
      <c r="N36" s="39"/>
      <c r="O36" s="39"/>
      <c r="P36" s="39"/>
      <c r="Q36" s="39"/>
      <c r="R36" s="566"/>
    </row>
    <row r="37" spans="2:18" ht="9.9499999999999993" customHeight="1">
      <c r="B37" s="565"/>
      <c r="C37" s="34" t="s">
        <v>2319</v>
      </c>
      <c r="D37" s="36" t="s">
        <v>641</v>
      </c>
      <c r="E37" s="416">
        <f>SUM(E38:E41)</f>
        <v>0</v>
      </c>
      <c r="F37" s="416">
        <f>SUM(F38:F41)</f>
        <v>0</v>
      </c>
      <c r="G37" s="416">
        <f>SUM(G38:G41)</f>
        <v>0</v>
      </c>
      <c r="H37" s="416">
        <f t="shared" ref="H37:Q37" si="6">SUM(H38:H41)</f>
        <v>0</v>
      </c>
      <c r="I37" s="416">
        <f t="shared" si="6"/>
        <v>0</v>
      </c>
      <c r="J37" s="416">
        <f t="shared" si="6"/>
        <v>0</v>
      </c>
      <c r="K37" s="416">
        <f t="shared" si="6"/>
        <v>0</v>
      </c>
      <c r="L37" s="416">
        <f t="shared" si="6"/>
        <v>0</v>
      </c>
      <c r="M37" s="416">
        <f t="shared" si="6"/>
        <v>0</v>
      </c>
      <c r="N37" s="416">
        <f t="shared" si="6"/>
        <v>0</v>
      </c>
      <c r="O37" s="416">
        <f t="shared" si="6"/>
        <v>0</v>
      </c>
      <c r="P37" s="416">
        <f t="shared" si="6"/>
        <v>0</v>
      </c>
      <c r="Q37" s="416">
        <f t="shared" si="6"/>
        <v>0</v>
      </c>
      <c r="R37" s="566"/>
    </row>
    <row r="38" spans="2:18" ht="9.9499999999999993" customHeight="1">
      <c r="B38" s="565"/>
      <c r="C38" s="34" t="s">
        <v>2320</v>
      </c>
      <c r="D38" s="36" t="s">
        <v>1717</v>
      </c>
      <c r="E38" s="39"/>
      <c r="F38" s="39"/>
      <c r="G38" s="39"/>
      <c r="H38" s="39"/>
      <c r="I38" s="39"/>
      <c r="J38" s="39"/>
      <c r="K38" s="574"/>
      <c r="L38" s="39"/>
      <c r="M38" s="39"/>
      <c r="N38" s="39"/>
      <c r="O38" s="39"/>
      <c r="P38" s="39"/>
      <c r="Q38" s="39"/>
      <c r="R38" s="566"/>
    </row>
    <row r="39" spans="2:18" ht="9.9499999999999993" customHeight="1">
      <c r="B39" s="565"/>
      <c r="C39" s="34" t="s">
        <v>2321</v>
      </c>
      <c r="D39" s="36" t="s">
        <v>1717</v>
      </c>
      <c r="E39" s="39"/>
      <c r="F39" s="39"/>
      <c r="G39" s="39"/>
      <c r="H39" s="39"/>
      <c r="I39" s="39"/>
      <c r="J39" s="39"/>
      <c r="K39" s="574"/>
      <c r="L39" s="39"/>
      <c r="M39" s="39"/>
      <c r="N39" s="39"/>
      <c r="O39" s="39"/>
      <c r="P39" s="39"/>
      <c r="Q39" s="39"/>
      <c r="R39" s="566"/>
    </row>
    <row r="40" spans="2:18" ht="9.9499999999999993" customHeight="1">
      <c r="B40" s="565"/>
      <c r="C40" s="34" t="s">
        <v>2322</v>
      </c>
      <c r="D40" s="36" t="s">
        <v>1717</v>
      </c>
      <c r="E40" s="39"/>
      <c r="F40" s="39"/>
      <c r="G40" s="39"/>
      <c r="H40" s="39"/>
      <c r="I40" s="39"/>
      <c r="J40" s="39"/>
      <c r="K40" s="574"/>
      <c r="L40" s="39"/>
      <c r="M40" s="39"/>
      <c r="N40" s="39"/>
      <c r="O40" s="39"/>
      <c r="P40" s="39"/>
      <c r="Q40" s="39"/>
      <c r="R40" s="566"/>
    </row>
    <row r="41" spans="2:18" ht="9.9499999999999993" customHeight="1">
      <c r="B41" s="565"/>
      <c r="C41" s="34" t="s">
        <v>2323</v>
      </c>
      <c r="D41" s="36" t="s">
        <v>1717</v>
      </c>
      <c r="E41" s="39"/>
      <c r="F41" s="39"/>
      <c r="G41" s="39"/>
      <c r="H41" s="39"/>
      <c r="I41" s="39"/>
      <c r="J41" s="39"/>
      <c r="K41" s="574"/>
      <c r="L41" s="39"/>
      <c r="M41" s="39"/>
      <c r="N41" s="39"/>
      <c r="O41" s="39"/>
      <c r="P41" s="39"/>
      <c r="Q41" s="39"/>
      <c r="R41" s="566"/>
    </row>
    <row r="42" spans="2:18" ht="9.9499999999999993" customHeight="1">
      <c r="B42" s="565"/>
      <c r="C42" s="34" t="s">
        <v>283</v>
      </c>
      <c r="D42" s="36" t="s">
        <v>1717</v>
      </c>
      <c r="E42" s="416">
        <f>SUM(E43:E46)</f>
        <v>0</v>
      </c>
      <c r="F42" s="416">
        <f>SUM(F43:F46)</f>
        <v>0</v>
      </c>
      <c r="G42" s="416">
        <f>SUM(G43:G46)</f>
        <v>0</v>
      </c>
      <c r="H42" s="416">
        <f t="shared" ref="H42:Q42" si="7">SUM(H43:H46)</f>
        <v>0</v>
      </c>
      <c r="I42" s="416">
        <f t="shared" si="7"/>
        <v>0</v>
      </c>
      <c r="J42" s="416">
        <f t="shared" si="7"/>
        <v>0</v>
      </c>
      <c r="K42" s="416">
        <f t="shared" si="7"/>
        <v>0</v>
      </c>
      <c r="L42" s="416">
        <f t="shared" si="7"/>
        <v>0</v>
      </c>
      <c r="M42" s="416">
        <f t="shared" si="7"/>
        <v>0</v>
      </c>
      <c r="N42" s="416">
        <f t="shared" si="7"/>
        <v>0</v>
      </c>
      <c r="O42" s="416">
        <f t="shared" si="7"/>
        <v>0</v>
      </c>
      <c r="P42" s="416">
        <f t="shared" si="7"/>
        <v>0</v>
      </c>
      <c r="Q42" s="416">
        <f t="shared" si="7"/>
        <v>0</v>
      </c>
      <c r="R42" s="566"/>
    </row>
    <row r="43" spans="2:18" ht="9.9499999999999993" customHeight="1">
      <c r="B43" s="565"/>
      <c r="C43" s="34" t="s">
        <v>284</v>
      </c>
      <c r="D43" s="36">
        <v>23</v>
      </c>
      <c r="E43" s="39"/>
      <c r="F43" s="39"/>
      <c r="G43" s="39"/>
      <c r="H43" s="39"/>
      <c r="I43" s="39"/>
      <c r="J43" s="39"/>
      <c r="K43" s="574"/>
      <c r="L43" s="39"/>
      <c r="M43" s="39"/>
      <c r="N43" s="39"/>
      <c r="O43" s="39"/>
      <c r="P43" s="39"/>
      <c r="Q43" s="39"/>
      <c r="R43" s="566"/>
    </row>
    <row r="44" spans="2:18" ht="9.9499999999999993" customHeight="1">
      <c r="B44" s="565"/>
      <c r="C44" s="34" t="s">
        <v>285</v>
      </c>
      <c r="D44" s="36">
        <v>22</v>
      </c>
      <c r="E44" s="39"/>
      <c r="F44" s="39"/>
      <c r="G44" s="39"/>
      <c r="H44" s="39"/>
      <c r="I44" s="39"/>
      <c r="J44" s="39"/>
      <c r="K44" s="574"/>
      <c r="L44" s="39"/>
      <c r="M44" s="39"/>
      <c r="N44" s="39"/>
      <c r="O44" s="39"/>
      <c r="P44" s="39"/>
      <c r="Q44" s="39"/>
      <c r="R44" s="566"/>
    </row>
    <row r="45" spans="2:18" ht="9.9499999999999993" customHeight="1">
      <c r="B45" s="565"/>
      <c r="C45" s="34" t="s">
        <v>286</v>
      </c>
      <c r="D45" s="36">
        <v>24</v>
      </c>
      <c r="E45" s="39"/>
      <c r="F45" s="39"/>
      <c r="G45" s="39"/>
      <c r="H45" s="39"/>
      <c r="I45" s="39"/>
      <c r="J45" s="39"/>
      <c r="K45" s="574"/>
      <c r="L45" s="39"/>
      <c r="M45" s="39"/>
      <c r="N45" s="39"/>
      <c r="O45" s="39"/>
      <c r="P45" s="39"/>
      <c r="Q45" s="39"/>
      <c r="R45" s="566"/>
    </row>
    <row r="46" spans="2:18" ht="9.9499999999999993" customHeight="1">
      <c r="B46" s="565"/>
      <c r="C46" s="34" t="s">
        <v>287</v>
      </c>
      <c r="D46" s="36" t="s">
        <v>288</v>
      </c>
      <c r="E46" s="39"/>
      <c r="F46" s="39"/>
      <c r="G46" s="39"/>
      <c r="H46" s="39"/>
      <c r="I46" s="39"/>
      <c r="J46" s="39"/>
      <c r="K46" s="574"/>
      <c r="L46" s="39"/>
      <c r="M46" s="39"/>
      <c r="N46" s="39"/>
      <c r="O46" s="39"/>
      <c r="P46" s="39"/>
      <c r="Q46" s="39"/>
      <c r="R46" s="566"/>
    </row>
    <row r="47" spans="2:18" ht="9.9499999999999993" customHeight="1">
      <c r="B47" s="565"/>
      <c r="C47" s="34" t="s">
        <v>289</v>
      </c>
      <c r="D47" s="36">
        <v>27</v>
      </c>
      <c r="E47" s="39"/>
      <c r="F47" s="39"/>
      <c r="G47" s="40"/>
      <c r="H47" s="39"/>
      <c r="I47" s="39"/>
      <c r="J47" s="40"/>
      <c r="K47" s="574" t="s">
        <v>828</v>
      </c>
      <c r="L47" s="40"/>
      <c r="M47" s="40"/>
      <c r="N47" s="40"/>
      <c r="O47" s="40"/>
      <c r="P47" s="40"/>
      <c r="Q47" s="40"/>
      <c r="R47" s="566"/>
    </row>
    <row r="48" spans="2:18" ht="9.9499999999999993" customHeight="1">
      <c r="B48" s="565"/>
      <c r="C48" s="38" t="s">
        <v>1911</v>
      </c>
      <c r="D48" s="37" t="s">
        <v>1717</v>
      </c>
      <c r="E48" s="417">
        <f>E36+E37+E42+E47</f>
        <v>0</v>
      </c>
      <c r="F48" s="417">
        <f>F36+F37+F42+F47</f>
        <v>0</v>
      </c>
      <c r="G48" s="417">
        <f>G36+G37+G42+G47</f>
        <v>0</v>
      </c>
      <c r="H48" s="417">
        <f t="shared" ref="H48:Q48" si="8">H36+H37+H42+H47</f>
        <v>0</v>
      </c>
      <c r="I48" s="417">
        <f t="shared" si="8"/>
        <v>0</v>
      </c>
      <c r="J48" s="417">
        <f t="shared" si="8"/>
        <v>0</v>
      </c>
      <c r="K48" s="417">
        <f t="shared" si="8"/>
        <v>0</v>
      </c>
      <c r="L48" s="417">
        <f t="shared" si="8"/>
        <v>0</v>
      </c>
      <c r="M48" s="417">
        <f t="shared" si="8"/>
        <v>0</v>
      </c>
      <c r="N48" s="417">
        <f t="shared" si="8"/>
        <v>0</v>
      </c>
      <c r="O48" s="417">
        <f t="shared" si="8"/>
        <v>0</v>
      </c>
      <c r="P48" s="417">
        <f t="shared" si="8"/>
        <v>0</v>
      </c>
      <c r="Q48" s="417">
        <f t="shared" si="8"/>
        <v>0</v>
      </c>
      <c r="R48" s="566"/>
    </row>
    <row r="49" spans="2:18" ht="9.9499999999999993" customHeight="1">
      <c r="B49" s="565"/>
      <c r="C49" s="38" t="s">
        <v>1912</v>
      </c>
      <c r="D49" s="37" t="s">
        <v>1717</v>
      </c>
      <c r="E49" s="417">
        <f>E34+E48</f>
        <v>0</v>
      </c>
      <c r="F49" s="417">
        <f>F34+F48</f>
        <v>0</v>
      </c>
      <c r="G49" s="417">
        <f>G34+G48</f>
        <v>0</v>
      </c>
      <c r="H49" s="417">
        <f t="shared" ref="H49:Q49" si="9">H34+H48</f>
        <v>0</v>
      </c>
      <c r="I49" s="417">
        <f t="shared" si="9"/>
        <v>0</v>
      </c>
      <c r="J49" s="417">
        <f t="shared" si="9"/>
        <v>0</v>
      </c>
      <c r="K49" s="417">
        <f t="shared" si="9"/>
        <v>0</v>
      </c>
      <c r="L49" s="417">
        <f t="shared" si="9"/>
        <v>0</v>
      </c>
      <c r="M49" s="417">
        <f t="shared" si="9"/>
        <v>0</v>
      </c>
      <c r="N49" s="417">
        <f t="shared" si="9"/>
        <v>0</v>
      </c>
      <c r="O49" s="417">
        <f t="shared" si="9"/>
        <v>0</v>
      </c>
      <c r="P49" s="417">
        <f t="shared" si="9"/>
        <v>0</v>
      </c>
      <c r="Q49" s="417">
        <f t="shared" si="9"/>
        <v>0</v>
      </c>
      <c r="R49" s="566"/>
    </row>
    <row r="50" spans="2:18" ht="6" customHeight="1">
      <c r="B50" s="565"/>
      <c r="R50" s="566"/>
    </row>
    <row r="51" spans="2:18" ht="9.9499999999999993" customHeight="1">
      <c r="B51" s="565"/>
      <c r="C51" s="38" t="s">
        <v>1913</v>
      </c>
      <c r="D51" s="37">
        <v>55</v>
      </c>
      <c r="E51" s="37"/>
      <c r="F51" s="37"/>
      <c r="G51" s="37"/>
      <c r="H51" s="213"/>
      <c r="I51" s="213"/>
      <c r="J51" s="213"/>
      <c r="K51" s="213"/>
      <c r="L51" s="213"/>
      <c r="M51" s="213"/>
      <c r="N51" s="213"/>
      <c r="O51" s="213"/>
      <c r="P51" s="213"/>
      <c r="Q51" s="213"/>
      <c r="R51" s="566"/>
    </row>
    <row r="52" spans="2:18" ht="9.9499999999999993" customHeight="1">
      <c r="B52" s="565"/>
      <c r="C52" s="569" t="s">
        <v>1914</v>
      </c>
      <c r="R52" s="566"/>
    </row>
    <row r="53" spans="2:18" ht="9.9499999999999993" customHeight="1">
      <c r="B53" s="565"/>
      <c r="C53" s="569" t="s">
        <v>1915</v>
      </c>
      <c r="R53" s="566"/>
    </row>
    <row r="54" spans="2:18">
      <c r="B54" s="565"/>
      <c r="R54" s="566"/>
    </row>
    <row r="55" spans="2:18">
      <c r="B55" s="565"/>
      <c r="R55" s="566"/>
    </row>
    <row r="56" spans="2:18">
      <c r="B56" s="570"/>
      <c r="C56" s="571"/>
      <c r="D56" s="572"/>
      <c r="E56" s="572"/>
      <c r="F56" s="572"/>
      <c r="G56" s="572"/>
      <c r="H56" s="571"/>
      <c r="I56" s="571"/>
      <c r="J56" s="571"/>
      <c r="K56" s="572"/>
      <c r="L56" s="571"/>
      <c r="M56" s="571"/>
      <c r="N56" s="571"/>
      <c r="O56" s="571"/>
      <c r="P56" s="571"/>
      <c r="Q56" s="571"/>
      <c r="R56" s="573"/>
    </row>
    <row r="58" spans="2:18" ht="11.25">
      <c r="B58" s="3" t="s">
        <v>3811</v>
      </c>
      <c r="C58" s="2"/>
      <c r="D58" s="2"/>
      <c r="E58" s="2"/>
      <c r="F58" s="2"/>
      <c r="G58" s="2"/>
      <c r="H58" s="2"/>
      <c r="I58" s="2"/>
      <c r="J58" s="2"/>
      <c r="K58" s="2"/>
      <c r="L58" s="2"/>
      <c r="M58" s="2"/>
      <c r="N58" s="2"/>
      <c r="O58" s="578"/>
      <c r="P58" s="578"/>
      <c r="Q58" s="578"/>
      <c r="R58" s="577"/>
    </row>
    <row r="59" spans="2:18" ht="6.75" customHeight="1">
      <c r="B59" s="156"/>
      <c r="C59"/>
      <c r="D59" s="206"/>
      <c r="E59" s="206"/>
      <c r="F59" s="206"/>
      <c r="G59" s="206"/>
      <c r="H59" s="477"/>
      <c r="I59" s="477"/>
      <c r="J59" s="477"/>
      <c r="K59" s="477"/>
      <c r="L59" s="477"/>
      <c r="M59" s="126"/>
      <c r="N59" s="127"/>
      <c r="O59" s="308"/>
      <c r="P59" s="308"/>
      <c r="Q59" s="308"/>
      <c r="R59" s="44"/>
    </row>
    <row r="60" spans="2:18" ht="11.25">
      <c r="B60" s="4">
        <f>'F1'!$K$19</f>
        <v>0</v>
      </c>
      <c r="C60" s="6"/>
      <c r="D60" s="6"/>
      <c r="E60" s="6"/>
      <c r="F60" s="6"/>
      <c r="G60" s="6"/>
      <c r="H60" s="6"/>
      <c r="I60" s="6"/>
      <c r="J60" s="6"/>
      <c r="K60" s="6"/>
      <c r="L60" s="6"/>
      <c r="M60" s="6"/>
      <c r="N60" s="6"/>
      <c r="O60" s="558"/>
      <c r="P60" s="558"/>
      <c r="Q60" s="558"/>
      <c r="R60" s="557"/>
    </row>
    <row r="62" spans="2:18" ht="12.75">
      <c r="R62" s="209" t="s">
        <v>4670</v>
      </c>
    </row>
  </sheetData>
  <phoneticPr fontId="0" type="noConversion"/>
  <printOptions horizontalCentered="1" gridLinesSet="0"/>
  <pageMargins left="0.15748031496062992" right="0.27559055118110237" top="0.4" bottom="0.26" header="0.27" footer="0.36"/>
  <pageSetup paperSize="9" scale="80" orientation="landscape" horizontalDpi="4294967292" verticalDpi="4294967292"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9"/>
  <dimension ref="B1:M65"/>
  <sheetViews>
    <sheetView showGridLines="0" zoomScaleNormal="100" zoomScaleSheetLayoutView="100" workbookViewId="0">
      <selection activeCell="G10" sqref="G10"/>
    </sheetView>
  </sheetViews>
  <sheetFormatPr defaultRowHeight="12.75"/>
  <cols>
    <col min="1" max="1" width="1.42578125" customWidth="1"/>
    <col min="2" max="2" width="43.85546875" customWidth="1"/>
    <col min="3" max="3" width="7.5703125" customWidth="1"/>
  </cols>
  <sheetData>
    <row r="1" spans="2:13" ht="6.75" customHeight="1"/>
    <row r="2" spans="2:13" ht="24" customHeight="1">
      <c r="B2" s="1958" t="s">
        <v>2148</v>
      </c>
      <c r="C2" s="1959"/>
      <c r="D2" s="1959"/>
      <c r="E2" s="1959"/>
      <c r="F2" s="1959"/>
      <c r="G2" s="1959"/>
      <c r="H2" s="1959"/>
      <c r="I2" s="1959"/>
      <c r="J2" s="1959"/>
      <c r="K2" s="1959"/>
      <c r="L2" s="1959"/>
      <c r="M2" s="1960"/>
    </row>
    <row r="3" spans="2:13" ht="5.25" customHeight="1">
      <c r="B3" s="267"/>
      <c r="C3" s="267"/>
      <c r="D3" s="267"/>
      <c r="E3" s="267"/>
      <c r="F3" s="267"/>
      <c r="G3" s="267"/>
      <c r="H3" s="267"/>
    </row>
    <row r="4" spans="2:13" ht="12.75" customHeight="1">
      <c r="G4" s="268"/>
      <c r="H4" s="268"/>
      <c r="M4" s="345" t="s">
        <v>2131</v>
      </c>
    </row>
    <row r="5" spans="2:13" ht="24">
      <c r="B5" s="403" t="s">
        <v>1730</v>
      </c>
      <c r="C5" s="404" t="s">
        <v>2661</v>
      </c>
      <c r="D5" s="403" t="str">
        <f>IF('F1'!AP39="","0",YEAR('F1'!AP39))</f>
        <v>0</v>
      </c>
      <c r="E5" s="403">
        <f>D5+1</f>
        <v>1</v>
      </c>
      <c r="F5" s="403">
        <f t="shared" ref="F5:M5" si="0">E5+1</f>
        <v>2</v>
      </c>
      <c r="G5" s="403">
        <f t="shared" si="0"/>
        <v>3</v>
      </c>
      <c r="H5" s="403">
        <f t="shared" si="0"/>
        <v>4</v>
      </c>
      <c r="I5" s="403">
        <f t="shared" si="0"/>
        <v>5</v>
      </c>
      <c r="J5" s="403">
        <f t="shared" si="0"/>
        <v>6</v>
      </c>
      <c r="K5" s="403">
        <f t="shared" si="0"/>
        <v>7</v>
      </c>
      <c r="L5" s="403">
        <f t="shared" si="0"/>
        <v>8</v>
      </c>
      <c r="M5" s="403">
        <f t="shared" si="0"/>
        <v>9</v>
      </c>
    </row>
    <row r="6" spans="2:13">
      <c r="B6" s="298" t="s">
        <v>2662</v>
      </c>
      <c r="C6" s="271">
        <v>62219</v>
      </c>
      <c r="D6" s="289"/>
      <c r="E6" s="287"/>
      <c r="F6" s="288"/>
      <c r="G6" s="287"/>
      <c r="H6" s="289"/>
      <c r="I6" s="287"/>
      <c r="J6" s="287"/>
      <c r="K6" s="290"/>
      <c r="L6" s="287"/>
      <c r="M6" s="291"/>
    </row>
    <row r="7" spans="2:13">
      <c r="B7" s="299" t="s">
        <v>2663</v>
      </c>
      <c r="C7" s="272">
        <v>632</v>
      </c>
      <c r="D7" s="293"/>
      <c r="E7" s="292"/>
      <c r="F7" s="288"/>
      <c r="G7" s="292"/>
      <c r="H7" s="293"/>
      <c r="I7" s="292"/>
      <c r="J7" s="292"/>
      <c r="K7" s="288"/>
      <c r="L7" s="292"/>
      <c r="M7" s="294"/>
    </row>
    <row r="8" spans="2:13">
      <c r="B8" s="299" t="s">
        <v>2664</v>
      </c>
      <c r="C8" s="272">
        <v>64</v>
      </c>
      <c r="D8" s="293"/>
      <c r="E8" s="292"/>
      <c r="F8" s="288"/>
      <c r="G8" s="292"/>
      <c r="H8" s="293"/>
      <c r="I8" s="292"/>
      <c r="J8" s="292"/>
      <c r="K8" s="288"/>
      <c r="L8" s="292"/>
      <c r="M8" s="294"/>
    </row>
    <row r="9" spans="2:13">
      <c r="B9" s="299" t="s">
        <v>2665</v>
      </c>
      <c r="C9" s="272">
        <v>66</v>
      </c>
      <c r="D9" s="293"/>
      <c r="E9" s="292"/>
      <c r="F9" s="288"/>
      <c r="G9" s="292"/>
      <c r="H9" s="293"/>
      <c r="I9" s="292"/>
      <c r="J9" s="292"/>
      <c r="K9" s="288"/>
      <c r="L9" s="292"/>
      <c r="M9" s="294"/>
    </row>
    <row r="10" spans="2:13">
      <c r="B10" s="299" t="s">
        <v>2666</v>
      </c>
      <c r="C10" s="272">
        <v>67</v>
      </c>
      <c r="D10" s="293"/>
      <c r="E10" s="292"/>
      <c r="F10" s="288"/>
      <c r="G10" s="292"/>
      <c r="H10" s="293"/>
      <c r="I10" s="292"/>
      <c r="J10" s="292"/>
      <c r="K10" s="288"/>
      <c r="L10" s="292"/>
      <c r="M10" s="294"/>
    </row>
    <row r="11" spans="2:13">
      <c r="B11" s="299" t="s">
        <v>2667</v>
      </c>
      <c r="C11" s="272">
        <v>681</v>
      </c>
      <c r="D11" s="293"/>
      <c r="E11" s="292"/>
      <c r="F11" s="288"/>
      <c r="G11" s="292"/>
      <c r="H11" s="293"/>
      <c r="I11" s="292"/>
      <c r="J11" s="292"/>
      <c r="K11" s="288"/>
      <c r="L11" s="292"/>
      <c r="M11" s="294"/>
    </row>
    <row r="12" spans="2:13">
      <c r="B12" s="299" t="s">
        <v>2668</v>
      </c>
      <c r="C12" s="272">
        <v>86</v>
      </c>
      <c r="D12" s="293"/>
      <c r="E12" s="292"/>
      <c r="F12" s="288"/>
      <c r="G12" s="292"/>
      <c r="H12" s="293"/>
      <c r="I12" s="292"/>
      <c r="J12" s="292"/>
      <c r="K12" s="288"/>
      <c r="L12" s="292"/>
      <c r="M12" s="294"/>
    </row>
    <row r="13" spans="2:13">
      <c r="B13" s="300" t="s">
        <v>2669</v>
      </c>
      <c r="C13" s="272">
        <v>88</v>
      </c>
      <c r="D13" s="293"/>
      <c r="E13" s="292"/>
      <c r="F13" s="288"/>
      <c r="G13" s="292"/>
      <c r="H13" s="293"/>
      <c r="I13" s="292"/>
      <c r="J13" s="292"/>
      <c r="K13" s="288"/>
      <c r="L13" s="292"/>
      <c r="M13" s="294"/>
    </row>
    <row r="14" spans="2:13">
      <c r="B14" s="301" t="s">
        <v>2670</v>
      </c>
      <c r="C14" s="275"/>
      <c r="D14" s="395">
        <f>SUM(D6:D13)</f>
        <v>0</v>
      </c>
      <c r="E14" s="396">
        <f t="shared" ref="E14:M14" si="1">SUM(E6:E13)</f>
        <v>0</v>
      </c>
      <c r="F14" s="401">
        <f t="shared" si="1"/>
        <v>0</v>
      </c>
      <c r="G14" s="396">
        <f t="shared" si="1"/>
        <v>0</v>
      </c>
      <c r="H14" s="395">
        <f t="shared" si="1"/>
        <v>0</v>
      </c>
      <c r="I14" s="396">
        <f t="shared" si="1"/>
        <v>0</v>
      </c>
      <c r="J14" s="396">
        <f t="shared" si="1"/>
        <v>0</v>
      </c>
      <c r="K14" s="401">
        <f t="shared" si="1"/>
        <v>0</v>
      </c>
      <c r="L14" s="396">
        <f t="shared" si="1"/>
        <v>0</v>
      </c>
      <c r="M14" s="402">
        <f t="shared" si="1"/>
        <v>0</v>
      </c>
    </row>
    <row r="15" spans="2:13">
      <c r="B15" s="305" t="s">
        <v>1093</v>
      </c>
      <c r="C15" s="273">
        <v>61</v>
      </c>
      <c r="D15" s="287"/>
      <c r="E15" s="288"/>
      <c r="F15" s="287"/>
      <c r="G15" s="288"/>
      <c r="H15" s="287"/>
      <c r="I15" s="288"/>
      <c r="J15" s="287"/>
      <c r="K15" s="288"/>
      <c r="L15" s="287"/>
      <c r="M15" s="287"/>
    </row>
    <row r="16" spans="2:13">
      <c r="B16" s="299" t="s">
        <v>2671</v>
      </c>
      <c r="C16" s="273">
        <v>62</v>
      </c>
      <c r="D16" s="400">
        <f>SUM(D17:D20)</f>
        <v>0</v>
      </c>
      <c r="E16" s="400">
        <f t="shared" ref="E16:M16" si="2">SUM(E17:E20)</f>
        <v>0</v>
      </c>
      <c r="F16" s="400">
        <f t="shared" si="2"/>
        <v>0</v>
      </c>
      <c r="G16" s="400">
        <f t="shared" si="2"/>
        <v>0</v>
      </c>
      <c r="H16" s="400">
        <f t="shared" si="2"/>
        <v>0</v>
      </c>
      <c r="I16" s="400">
        <f t="shared" si="2"/>
        <v>0</v>
      </c>
      <c r="J16" s="400">
        <f t="shared" si="2"/>
        <v>0</v>
      </c>
      <c r="K16" s="400">
        <f t="shared" si="2"/>
        <v>0</v>
      </c>
      <c r="L16" s="400">
        <f t="shared" si="2"/>
        <v>0</v>
      </c>
      <c r="M16" s="400">
        <f t="shared" si="2"/>
        <v>0</v>
      </c>
    </row>
    <row r="17" spans="2:13">
      <c r="B17" s="300" t="s">
        <v>2672</v>
      </c>
      <c r="C17" s="273">
        <v>621</v>
      </c>
      <c r="D17" s="292"/>
      <c r="E17" s="288"/>
      <c r="F17" s="292"/>
      <c r="G17" s="288"/>
      <c r="H17" s="292"/>
      <c r="I17" s="288"/>
      <c r="J17" s="292"/>
      <c r="K17" s="288"/>
      <c r="L17" s="292"/>
      <c r="M17" s="292"/>
    </row>
    <row r="18" spans="2:13">
      <c r="B18" s="300" t="s">
        <v>2673</v>
      </c>
      <c r="C18" s="273" t="s">
        <v>1096</v>
      </c>
      <c r="D18" s="292"/>
      <c r="E18" s="288"/>
      <c r="F18" s="292"/>
      <c r="G18" s="288"/>
      <c r="H18" s="292"/>
      <c r="I18" s="288"/>
      <c r="J18" s="292"/>
      <c r="K18" s="288"/>
      <c r="L18" s="292"/>
      <c r="M18" s="292"/>
    </row>
    <row r="19" spans="2:13">
      <c r="B19" s="300" t="s">
        <v>205</v>
      </c>
      <c r="C19" s="273" t="s">
        <v>1095</v>
      </c>
      <c r="D19" s="292"/>
      <c r="E19" s="288"/>
      <c r="F19" s="292"/>
      <c r="G19" s="288"/>
      <c r="H19" s="292"/>
      <c r="I19" s="288"/>
      <c r="J19" s="292"/>
      <c r="K19" s="288"/>
      <c r="L19" s="292"/>
      <c r="M19" s="292"/>
    </row>
    <row r="20" spans="2:13">
      <c r="B20" s="300" t="s">
        <v>206</v>
      </c>
      <c r="C20" s="273" t="s">
        <v>1098</v>
      </c>
      <c r="D20" s="292"/>
      <c r="E20" s="288"/>
      <c r="F20" s="292"/>
      <c r="G20" s="288"/>
      <c r="H20" s="292"/>
      <c r="I20" s="288"/>
      <c r="J20" s="292"/>
      <c r="K20" s="288"/>
      <c r="L20" s="292"/>
      <c r="M20" s="292"/>
    </row>
    <row r="21" spans="2:13">
      <c r="B21" s="301" t="s">
        <v>207</v>
      </c>
      <c r="C21" s="277"/>
      <c r="D21" s="396">
        <f>D15+D16</f>
        <v>0</v>
      </c>
      <c r="E21" s="396">
        <f t="shared" ref="E21:M21" si="3">E15+E16</f>
        <v>0</v>
      </c>
      <c r="F21" s="396">
        <f t="shared" si="3"/>
        <v>0</v>
      </c>
      <c r="G21" s="396">
        <f t="shared" si="3"/>
        <v>0</v>
      </c>
      <c r="H21" s="396">
        <f t="shared" si="3"/>
        <v>0</v>
      </c>
      <c r="I21" s="396">
        <f t="shared" si="3"/>
        <v>0</v>
      </c>
      <c r="J21" s="396">
        <f t="shared" si="3"/>
        <v>0</v>
      </c>
      <c r="K21" s="396">
        <f t="shared" si="3"/>
        <v>0</v>
      </c>
      <c r="L21" s="396">
        <f t="shared" si="3"/>
        <v>0</v>
      </c>
      <c r="M21" s="396">
        <f t="shared" si="3"/>
        <v>0</v>
      </c>
    </row>
    <row r="22" spans="2:13">
      <c r="B22" s="301" t="s">
        <v>208</v>
      </c>
      <c r="C22" s="274"/>
      <c r="D22" s="396">
        <f>D14+D21</f>
        <v>0</v>
      </c>
      <c r="E22" s="396">
        <f t="shared" ref="E22:L22" si="4">E14+E21</f>
        <v>0</v>
      </c>
      <c r="F22" s="396">
        <f t="shared" si="4"/>
        <v>0</v>
      </c>
      <c r="G22" s="396">
        <f t="shared" si="4"/>
        <v>0</v>
      </c>
      <c r="H22" s="396">
        <f t="shared" si="4"/>
        <v>0</v>
      </c>
      <c r="I22" s="396">
        <f t="shared" si="4"/>
        <v>0</v>
      </c>
      <c r="J22" s="396">
        <f t="shared" si="4"/>
        <v>0</v>
      </c>
      <c r="K22" s="396">
        <f t="shared" si="4"/>
        <v>0</v>
      </c>
      <c r="L22" s="396">
        <f t="shared" si="4"/>
        <v>0</v>
      </c>
      <c r="M22" s="396">
        <f>M14+M21</f>
        <v>0</v>
      </c>
    </row>
    <row r="23" spans="2:13">
      <c r="B23" s="306" t="s">
        <v>209</v>
      </c>
      <c r="C23" s="275"/>
      <c r="D23" s="396">
        <f>'Quadro 7 POC'!E7</f>
        <v>0</v>
      </c>
      <c r="E23" s="396">
        <f>'Quadro 7 POC'!F7</f>
        <v>0</v>
      </c>
      <c r="F23" s="396">
        <f>'Quadro 7 POC'!G7</f>
        <v>0</v>
      </c>
      <c r="G23" s="396">
        <f>'Quadro 7 POC'!H7</f>
        <v>0</v>
      </c>
      <c r="H23" s="396">
        <f>'Quadro 7 POC'!I7</f>
        <v>0</v>
      </c>
      <c r="I23" s="396">
        <f>'Quadro 7 POC'!J7</f>
        <v>0</v>
      </c>
      <c r="J23" s="396">
        <f>'Quadro 7 POC'!K7</f>
        <v>0</v>
      </c>
      <c r="K23" s="396">
        <f>'Quadro 7 POC'!L7</f>
        <v>0</v>
      </c>
      <c r="L23" s="396">
        <f>'Quadro 7 POC'!M7</f>
        <v>0</v>
      </c>
      <c r="M23" s="396">
        <f>'Quadro 7 POC'!N7</f>
        <v>0</v>
      </c>
    </row>
    <row r="24" spans="2:13">
      <c r="B24" s="301" t="s">
        <v>81</v>
      </c>
      <c r="C24" s="274"/>
      <c r="D24" s="399" t="e">
        <f>D22/D23</f>
        <v>#DIV/0!</v>
      </c>
      <c r="E24" s="399" t="e">
        <f t="shared" ref="E24:M24" si="5">E22/E23</f>
        <v>#DIV/0!</v>
      </c>
      <c r="F24" s="399" t="e">
        <f t="shared" si="5"/>
        <v>#DIV/0!</v>
      </c>
      <c r="G24" s="399" t="e">
        <f t="shared" si="5"/>
        <v>#DIV/0!</v>
      </c>
      <c r="H24" s="399" t="e">
        <f t="shared" si="5"/>
        <v>#DIV/0!</v>
      </c>
      <c r="I24" s="399" t="e">
        <f t="shared" si="5"/>
        <v>#DIV/0!</v>
      </c>
      <c r="J24" s="399" t="e">
        <f t="shared" si="5"/>
        <v>#DIV/0!</v>
      </c>
      <c r="K24" s="399" t="e">
        <f t="shared" si="5"/>
        <v>#DIV/0!</v>
      </c>
      <c r="L24" s="399" t="e">
        <f t="shared" si="5"/>
        <v>#DIV/0!</v>
      </c>
      <c r="M24" s="399" t="e">
        <f t="shared" si="5"/>
        <v>#DIV/0!</v>
      </c>
    </row>
    <row r="25" spans="2:13">
      <c r="B25" s="301" t="s">
        <v>82</v>
      </c>
      <c r="C25" s="319"/>
      <c r="D25" s="320" t="e">
        <f>D22/D24</f>
        <v>#DIV/0!</v>
      </c>
      <c r="E25" s="320" t="e">
        <f t="shared" ref="E25:M25" si="6">E22/E24</f>
        <v>#DIV/0!</v>
      </c>
      <c r="F25" s="320" t="e">
        <f t="shared" si="6"/>
        <v>#DIV/0!</v>
      </c>
      <c r="G25" s="320" t="e">
        <f t="shared" si="6"/>
        <v>#DIV/0!</v>
      </c>
      <c r="H25" s="320" t="e">
        <f t="shared" si="6"/>
        <v>#DIV/0!</v>
      </c>
      <c r="I25" s="320" t="e">
        <f t="shared" si="6"/>
        <v>#DIV/0!</v>
      </c>
      <c r="J25" s="320" t="e">
        <f t="shared" si="6"/>
        <v>#DIV/0!</v>
      </c>
      <c r="K25" s="320" t="e">
        <f t="shared" si="6"/>
        <v>#DIV/0!</v>
      </c>
      <c r="L25" s="320" t="e">
        <f t="shared" si="6"/>
        <v>#DIV/0!</v>
      </c>
      <c r="M25" s="320" t="e">
        <f t="shared" si="6"/>
        <v>#DIV/0!</v>
      </c>
    </row>
    <row r="26" spans="2:13">
      <c r="B26" s="207"/>
      <c r="D26" s="326"/>
      <c r="E26" s="326"/>
      <c r="F26" s="326"/>
      <c r="G26" s="326"/>
      <c r="H26" s="326"/>
      <c r="I26" s="326"/>
      <c r="J26" s="326"/>
      <c r="K26" s="326"/>
      <c r="L26" s="326"/>
      <c r="M26" s="326"/>
    </row>
    <row r="27" spans="2:13">
      <c r="B27" s="301" t="s">
        <v>2432</v>
      </c>
      <c r="C27" s="319"/>
      <c r="D27" s="395" t="e">
        <f>D6+D7+'F1'!BB8D8+D13</f>
        <v>#NAME?</v>
      </c>
      <c r="E27" s="395">
        <f t="shared" ref="E27:M27" si="7">E6+E7+E8+E13</f>
        <v>0</v>
      </c>
      <c r="F27" s="395">
        <f t="shared" si="7"/>
        <v>0</v>
      </c>
      <c r="G27" s="395">
        <f t="shared" si="7"/>
        <v>0</v>
      </c>
      <c r="H27" s="395">
        <f t="shared" si="7"/>
        <v>0</v>
      </c>
      <c r="I27" s="395">
        <f t="shared" si="7"/>
        <v>0</v>
      </c>
      <c r="J27" s="395">
        <f t="shared" si="7"/>
        <v>0</v>
      </c>
      <c r="K27" s="395">
        <f t="shared" si="7"/>
        <v>0</v>
      </c>
      <c r="L27" s="395">
        <f t="shared" si="7"/>
        <v>0</v>
      </c>
      <c r="M27" s="396">
        <f t="shared" si="7"/>
        <v>0</v>
      </c>
    </row>
    <row r="29" spans="2:13">
      <c r="B29" s="301" t="s">
        <v>4661</v>
      </c>
      <c r="C29" s="319"/>
      <c r="D29" s="397"/>
      <c r="E29" s="397"/>
      <c r="F29" s="397"/>
      <c r="G29" s="397"/>
      <c r="H29" s="397"/>
      <c r="I29" s="397"/>
      <c r="J29" s="397"/>
      <c r="K29" s="397"/>
      <c r="L29" s="397"/>
      <c r="M29" s="398"/>
    </row>
    <row r="30" spans="2:13">
      <c r="B30" s="301" t="s">
        <v>4662</v>
      </c>
      <c r="C30" s="319"/>
      <c r="D30" s="395">
        <f>D6+D7+D8+D12+D13-D29</f>
        <v>0</v>
      </c>
      <c r="E30" s="395">
        <f t="shared" ref="E30:M30" si="8">E6+E7+E8+E12+E13-E29</f>
        <v>0</v>
      </c>
      <c r="F30" s="395">
        <f t="shared" si="8"/>
        <v>0</v>
      </c>
      <c r="G30" s="395">
        <f t="shared" si="8"/>
        <v>0</v>
      </c>
      <c r="H30" s="395">
        <f t="shared" si="8"/>
        <v>0</v>
      </c>
      <c r="I30" s="395">
        <f t="shared" si="8"/>
        <v>0</v>
      </c>
      <c r="J30" s="395">
        <f t="shared" si="8"/>
        <v>0</v>
      </c>
      <c r="K30" s="395">
        <f t="shared" si="8"/>
        <v>0</v>
      </c>
      <c r="L30" s="395">
        <f t="shared" si="8"/>
        <v>0</v>
      </c>
      <c r="M30" s="396">
        <f t="shared" si="8"/>
        <v>0</v>
      </c>
    </row>
    <row r="31" spans="2:13">
      <c r="B31" s="301" t="s">
        <v>4663</v>
      </c>
      <c r="C31" s="319"/>
      <c r="D31" s="395">
        <f>D30</f>
        <v>0</v>
      </c>
      <c r="E31" s="395">
        <f>E30+D31</f>
        <v>0</v>
      </c>
      <c r="F31" s="395">
        <f t="shared" ref="F31:M31" si="9">F30+E31</f>
        <v>0</v>
      </c>
      <c r="G31" s="395">
        <f t="shared" si="9"/>
        <v>0</v>
      </c>
      <c r="H31" s="395">
        <f t="shared" si="9"/>
        <v>0</v>
      </c>
      <c r="I31" s="395">
        <f t="shared" si="9"/>
        <v>0</v>
      </c>
      <c r="J31" s="395">
        <f t="shared" si="9"/>
        <v>0</v>
      </c>
      <c r="K31" s="395">
        <f t="shared" si="9"/>
        <v>0</v>
      </c>
      <c r="L31" s="395">
        <f t="shared" si="9"/>
        <v>0</v>
      </c>
      <c r="M31" s="396">
        <f t="shared" si="9"/>
        <v>0</v>
      </c>
    </row>
    <row r="32" spans="2:13">
      <c r="B32" s="207"/>
      <c r="D32" s="326"/>
      <c r="E32" s="326"/>
      <c r="F32" s="326"/>
      <c r="G32" s="326"/>
      <c r="H32" s="326"/>
      <c r="I32" s="326"/>
      <c r="J32" s="326"/>
      <c r="K32" s="326"/>
      <c r="L32" s="326"/>
      <c r="M32" s="326"/>
    </row>
    <row r="33" spans="2:13">
      <c r="B33" s="207"/>
      <c r="D33" s="326"/>
      <c r="E33" s="326"/>
      <c r="F33" s="326"/>
      <c r="G33" s="326"/>
      <c r="H33" s="326"/>
      <c r="I33" s="326"/>
      <c r="J33" s="326"/>
      <c r="K33" s="326"/>
      <c r="L33" s="326"/>
      <c r="M33" s="326"/>
    </row>
    <row r="34" spans="2:13">
      <c r="B34" s="207"/>
      <c r="D34" s="326"/>
      <c r="E34" s="326"/>
      <c r="F34" s="326"/>
      <c r="G34" s="326"/>
      <c r="H34" s="326"/>
      <c r="I34" s="326"/>
      <c r="J34" s="326"/>
      <c r="K34" s="326"/>
      <c r="L34" s="326"/>
      <c r="M34" s="326"/>
    </row>
    <row r="35" spans="2:13">
      <c r="B35" s="206" t="s">
        <v>210</v>
      </c>
    </row>
    <row r="36" spans="2:13">
      <c r="B36" s="206" t="s">
        <v>211</v>
      </c>
    </row>
    <row r="37" spans="2:13">
      <c r="B37" s="206" t="s">
        <v>212</v>
      </c>
    </row>
    <row r="38" spans="2:13">
      <c r="B38" s="206"/>
    </row>
    <row r="40" spans="2:13">
      <c r="B40" s="267"/>
      <c r="C40" s="267"/>
      <c r="D40" s="267"/>
      <c r="E40" s="267"/>
      <c r="F40" s="267"/>
      <c r="G40" s="267"/>
      <c r="H40" s="267"/>
      <c r="I40" s="286"/>
      <c r="J40" s="286"/>
      <c r="K40" s="286"/>
      <c r="L40" s="286"/>
      <c r="M40" s="286"/>
    </row>
    <row r="41" spans="2:13">
      <c r="B41" s="267"/>
      <c r="C41" s="267"/>
      <c r="D41" s="267"/>
      <c r="E41" s="267"/>
      <c r="F41" s="267"/>
      <c r="G41" s="267"/>
      <c r="H41" s="267"/>
    </row>
    <row r="42" spans="2:13">
      <c r="G42" s="268"/>
      <c r="H42" s="268"/>
      <c r="M42" s="207"/>
    </row>
    <row r="43" spans="2:13">
      <c r="B43" s="322"/>
      <c r="C43" s="323"/>
      <c r="D43" s="322"/>
      <c r="E43" s="322"/>
      <c r="F43" s="322"/>
      <c r="G43" s="322"/>
      <c r="H43" s="322"/>
      <c r="I43" s="322"/>
      <c r="J43" s="322"/>
      <c r="K43" s="322"/>
      <c r="L43" s="322"/>
      <c r="M43" s="322"/>
    </row>
    <row r="44" spans="2:13">
      <c r="B44" s="321"/>
      <c r="C44" s="273"/>
      <c r="D44" s="288"/>
      <c r="E44" s="288"/>
      <c r="F44" s="288"/>
      <c r="G44" s="288"/>
      <c r="H44" s="288"/>
      <c r="I44" s="288"/>
      <c r="J44" s="288"/>
      <c r="K44" s="288"/>
      <c r="L44" s="288"/>
      <c r="M44" s="219" t="s">
        <v>2140</v>
      </c>
    </row>
    <row r="45" spans="2:13">
      <c r="B45" s="206"/>
      <c r="C45" s="273"/>
      <c r="D45" s="288"/>
      <c r="E45" s="288"/>
      <c r="F45" s="288"/>
      <c r="G45" s="288"/>
      <c r="H45" s="288"/>
      <c r="I45" s="288"/>
      <c r="J45" s="288"/>
      <c r="K45" s="288"/>
      <c r="L45" s="288"/>
      <c r="M45" s="288"/>
    </row>
    <row r="46" spans="2:13">
      <c r="B46" s="206"/>
      <c r="C46" s="273"/>
      <c r="D46" s="288"/>
      <c r="E46" s="288"/>
      <c r="F46" s="288"/>
      <c r="G46" s="288"/>
      <c r="H46" s="288"/>
      <c r="I46" s="288"/>
      <c r="J46" s="288"/>
      <c r="K46" s="288"/>
      <c r="L46" s="288"/>
      <c r="M46" s="288"/>
    </row>
    <row r="47" spans="2:13">
      <c r="B47" s="206"/>
      <c r="C47" s="273"/>
      <c r="D47" s="288"/>
      <c r="E47" s="288"/>
      <c r="F47" s="288"/>
      <c r="G47" s="288"/>
      <c r="H47" s="288"/>
      <c r="I47" s="288"/>
      <c r="J47" s="288"/>
      <c r="K47" s="288"/>
      <c r="L47" s="288"/>
      <c r="M47" s="288"/>
    </row>
    <row r="48" spans="2:13">
      <c r="B48" s="206"/>
      <c r="C48" s="273"/>
      <c r="D48" s="288"/>
      <c r="E48" s="288"/>
      <c r="F48" s="288"/>
      <c r="G48" s="288"/>
      <c r="H48" s="288"/>
      <c r="I48" s="288"/>
      <c r="J48" s="288"/>
      <c r="K48" s="288"/>
      <c r="L48" s="288"/>
      <c r="M48" s="288"/>
    </row>
    <row r="49" spans="2:13">
      <c r="B49" s="206"/>
      <c r="C49" s="273"/>
      <c r="D49" s="288"/>
      <c r="E49" s="288"/>
      <c r="F49" s="288"/>
      <c r="G49" s="288"/>
      <c r="H49" s="288"/>
      <c r="I49" s="288"/>
      <c r="J49" s="288"/>
      <c r="K49" s="288"/>
      <c r="L49" s="288"/>
      <c r="M49" s="288"/>
    </row>
    <row r="50" spans="2:13">
      <c r="B50" s="206"/>
      <c r="C50" s="273"/>
      <c r="D50" s="288"/>
      <c r="E50" s="288"/>
      <c r="F50" s="288"/>
      <c r="G50" s="288"/>
      <c r="H50" s="288"/>
      <c r="I50" s="288"/>
      <c r="J50" s="288"/>
      <c r="K50" s="288"/>
      <c r="L50" s="288"/>
      <c r="M50" s="288"/>
    </row>
    <row r="51" spans="2:13">
      <c r="B51" s="321"/>
      <c r="C51" s="273"/>
      <c r="D51" s="288"/>
      <c r="E51" s="288"/>
      <c r="F51" s="288"/>
      <c r="G51" s="288"/>
      <c r="H51" s="288"/>
      <c r="I51" s="288"/>
      <c r="J51" s="288"/>
      <c r="K51" s="288"/>
      <c r="L51" s="288"/>
      <c r="M51" s="288"/>
    </row>
    <row r="52" spans="2:13">
      <c r="B52" s="207"/>
      <c r="C52" s="273"/>
      <c r="D52" s="288"/>
      <c r="E52" s="288"/>
      <c r="F52" s="288"/>
      <c r="G52" s="288"/>
      <c r="H52" s="288"/>
      <c r="I52" s="288"/>
      <c r="J52" s="288"/>
      <c r="K52" s="288"/>
      <c r="L52" s="288"/>
      <c r="M52" s="288"/>
    </row>
    <row r="53" spans="2:13">
      <c r="B53" s="206"/>
      <c r="C53" s="273"/>
      <c r="D53" s="288"/>
      <c r="E53" s="288"/>
      <c r="F53" s="288"/>
      <c r="G53" s="288"/>
      <c r="H53" s="288"/>
      <c r="I53" s="288"/>
      <c r="J53" s="288"/>
      <c r="K53" s="288"/>
      <c r="L53" s="288"/>
      <c r="M53" s="288"/>
    </row>
    <row r="54" spans="2:13">
      <c r="B54" s="206"/>
      <c r="C54" s="273"/>
      <c r="D54" s="288"/>
      <c r="E54" s="288"/>
      <c r="F54" s="288"/>
      <c r="G54" s="288"/>
      <c r="H54" s="288"/>
      <c r="I54" s="288"/>
      <c r="J54" s="288"/>
      <c r="K54" s="288"/>
      <c r="L54" s="288"/>
      <c r="M54" s="288"/>
    </row>
    <row r="55" spans="2:13">
      <c r="B55" s="321"/>
      <c r="C55" s="273"/>
      <c r="D55" s="288"/>
      <c r="E55" s="288"/>
      <c r="F55" s="288"/>
      <c r="G55" s="288"/>
      <c r="H55" s="288"/>
      <c r="I55" s="288"/>
      <c r="J55" s="288"/>
      <c r="K55" s="288"/>
      <c r="L55" s="288"/>
      <c r="M55" s="288"/>
    </row>
    <row r="56" spans="2:13">
      <c r="B56" s="321"/>
      <c r="C56" s="273"/>
      <c r="D56" s="288"/>
      <c r="E56" s="288"/>
      <c r="F56" s="288"/>
      <c r="G56" s="288"/>
      <c r="H56" s="288"/>
      <c r="I56" s="288"/>
      <c r="J56" s="288"/>
      <c r="K56" s="288"/>
      <c r="L56" s="288"/>
      <c r="M56" s="288"/>
    </row>
    <row r="57" spans="2:13">
      <c r="B57" s="321"/>
      <c r="C57" s="273"/>
      <c r="D57" s="288"/>
      <c r="E57" s="288"/>
      <c r="F57" s="288"/>
      <c r="G57" s="288"/>
      <c r="H57" s="288"/>
      <c r="I57" s="288"/>
      <c r="J57" s="288"/>
      <c r="K57" s="288"/>
      <c r="L57" s="288"/>
      <c r="M57" s="288"/>
    </row>
    <row r="58" spans="2:13">
      <c r="B58" s="321"/>
      <c r="C58" s="273"/>
      <c r="D58" s="288"/>
      <c r="E58" s="288"/>
      <c r="F58" s="288"/>
      <c r="G58" s="288"/>
      <c r="H58" s="288"/>
      <c r="I58" s="288"/>
      <c r="J58" s="288"/>
      <c r="K58" s="288"/>
      <c r="L58" s="288"/>
      <c r="M58" s="288"/>
    </row>
    <row r="59" spans="2:13">
      <c r="B59" s="207"/>
      <c r="C59" s="273"/>
      <c r="D59" s="288"/>
      <c r="E59" s="288"/>
      <c r="F59" s="288"/>
      <c r="G59" s="288"/>
      <c r="H59" s="288"/>
      <c r="I59" s="288"/>
      <c r="J59" s="288"/>
      <c r="K59" s="288"/>
      <c r="L59" s="288"/>
      <c r="M59" s="288"/>
    </row>
    <row r="60" spans="2:13">
      <c r="B60" s="207"/>
      <c r="C60" s="206"/>
      <c r="D60" s="288"/>
      <c r="E60" s="288"/>
      <c r="F60" s="288"/>
      <c r="G60" s="288"/>
      <c r="H60" s="288"/>
      <c r="I60" s="288"/>
      <c r="J60" s="288"/>
      <c r="K60" s="288"/>
      <c r="L60" s="288"/>
      <c r="M60" s="288"/>
    </row>
    <row r="61" spans="2:13">
      <c r="B61" s="324"/>
      <c r="C61" s="273"/>
      <c r="D61" s="288"/>
      <c r="E61" s="288"/>
      <c r="F61" s="288"/>
      <c r="G61" s="288"/>
      <c r="H61" s="288"/>
      <c r="I61" s="288"/>
      <c r="J61" s="288"/>
      <c r="K61" s="288"/>
      <c r="L61" s="288"/>
      <c r="M61" s="288"/>
    </row>
    <row r="62" spans="2:13">
      <c r="B62" s="207"/>
      <c r="C62" s="206"/>
      <c r="D62" s="325"/>
      <c r="E62" s="325"/>
      <c r="F62" s="325"/>
      <c r="G62" s="325"/>
      <c r="H62" s="325"/>
      <c r="I62" s="325"/>
      <c r="J62" s="325"/>
      <c r="K62" s="325"/>
      <c r="L62" s="325"/>
      <c r="M62" s="325"/>
    </row>
    <row r="63" spans="2:13">
      <c r="B63" s="207"/>
      <c r="D63" s="326"/>
      <c r="E63" s="326"/>
      <c r="F63" s="326"/>
      <c r="G63" s="326"/>
      <c r="H63" s="326"/>
      <c r="I63" s="326"/>
      <c r="J63" s="326"/>
      <c r="K63" s="326"/>
      <c r="L63" s="326"/>
      <c r="M63" s="326"/>
    </row>
    <row r="64" spans="2:13">
      <c r="B64" s="207"/>
      <c r="C64" s="326"/>
      <c r="D64" s="326"/>
      <c r="E64" s="326"/>
      <c r="F64" s="326"/>
      <c r="G64" s="326"/>
      <c r="H64" s="326"/>
      <c r="I64" s="326"/>
      <c r="J64" s="326"/>
      <c r="K64" s="326"/>
      <c r="L64" s="326"/>
      <c r="M64" s="326"/>
    </row>
    <row r="65" spans="2:2">
      <c r="B65" s="206"/>
    </row>
  </sheetData>
  <mergeCells count="1">
    <mergeCell ref="B2:M2"/>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9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0"/>
  <dimension ref="B2:M37"/>
  <sheetViews>
    <sheetView showGridLines="0" zoomScaleNormal="100" zoomScaleSheetLayoutView="75" workbookViewId="0">
      <selection activeCell="I20" sqref="I20"/>
    </sheetView>
  </sheetViews>
  <sheetFormatPr defaultRowHeight="12.75"/>
  <cols>
    <col min="1" max="1" width="2.140625" customWidth="1"/>
    <col min="2" max="2" width="42.140625" customWidth="1"/>
  </cols>
  <sheetData>
    <row r="2" spans="2:13" ht="24" customHeight="1">
      <c r="B2" s="408" t="s">
        <v>1086</v>
      </c>
      <c r="C2" s="409"/>
      <c r="D2" s="409"/>
      <c r="E2" s="409"/>
      <c r="F2" s="409"/>
      <c r="G2" s="409"/>
      <c r="H2" s="409"/>
      <c r="I2" s="410"/>
      <c r="J2" s="410"/>
      <c r="K2" s="410"/>
      <c r="L2" s="410"/>
      <c r="M2" s="411"/>
    </row>
    <row r="3" spans="2:13">
      <c r="B3" s="267"/>
      <c r="C3" s="267"/>
      <c r="D3" s="267"/>
      <c r="E3" s="267"/>
      <c r="F3" s="267"/>
      <c r="G3" s="267"/>
      <c r="H3" s="267"/>
    </row>
    <row r="4" spans="2:13">
      <c r="G4" s="268"/>
      <c r="H4" s="268"/>
      <c r="M4" s="345" t="s">
        <v>2131</v>
      </c>
    </row>
    <row r="5" spans="2:13" ht="24">
      <c r="B5" s="403" t="s">
        <v>1730</v>
      </c>
      <c r="C5" s="404" t="s">
        <v>2661</v>
      </c>
      <c r="D5" s="403" t="str">
        <f>IF('F1'!AP39="","0",YEAR('F1'!AP39))</f>
        <v>0</v>
      </c>
      <c r="E5" s="403">
        <f>D5+1</f>
        <v>1</v>
      </c>
      <c r="F5" s="403">
        <f t="shared" ref="F5:M5" si="0">E5+1</f>
        <v>2</v>
      </c>
      <c r="G5" s="403">
        <f t="shared" si="0"/>
        <v>3</v>
      </c>
      <c r="H5" s="403">
        <f t="shared" si="0"/>
        <v>4</v>
      </c>
      <c r="I5" s="403">
        <f t="shared" si="0"/>
        <v>5</v>
      </c>
      <c r="J5" s="403">
        <f t="shared" si="0"/>
        <v>6</v>
      </c>
      <c r="K5" s="403">
        <f t="shared" si="0"/>
        <v>7</v>
      </c>
      <c r="L5" s="403">
        <f t="shared" si="0"/>
        <v>8</v>
      </c>
      <c r="M5" s="403">
        <f t="shared" si="0"/>
        <v>9</v>
      </c>
    </row>
    <row r="6" spans="2:13">
      <c r="B6" s="298" t="s">
        <v>2662</v>
      </c>
      <c r="C6" s="271">
        <v>62219</v>
      </c>
      <c r="D6" s="289"/>
      <c r="E6" s="287"/>
      <c r="F6" s="290"/>
      <c r="G6" s="287"/>
      <c r="H6" s="289"/>
      <c r="I6" s="287"/>
      <c r="J6" s="287"/>
      <c r="K6" s="290"/>
      <c r="L6" s="287"/>
      <c r="M6" s="291"/>
    </row>
    <row r="7" spans="2:13">
      <c r="B7" s="299" t="s">
        <v>2663</v>
      </c>
      <c r="C7" s="272">
        <v>632</v>
      </c>
      <c r="D7" s="293"/>
      <c r="E7" s="293"/>
      <c r="F7" s="293"/>
      <c r="G7" s="293"/>
      <c r="H7" s="293"/>
      <c r="I7" s="293"/>
      <c r="J7" s="293"/>
      <c r="K7" s="293"/>
      <c r="L7" s="293"/>
      <c r="M7" s="292"/>
    </row>
    <row r="8" spans="2:13">
      <c r="B8" s="299" t="s">
        <v>2664</v>
      </c>
      <c r="C8" s="272">
        <v>64</v>
      </c>
      <c r="D8" s="293"/>
      <c r="E8" s="293"/>
      <c r="F8" s="293"/>
      <c r="G8" s="293"/>
      <c r="H8" s="293"/>
      <c r="I8" s="293"/>
      <c r="J8" s="293"/>
      <c r="K8" s="293"/>
      <c r="L8" s="293"/>
      <c r="M8" s="292"/>
    </row>
    <row r="9" spans="2:13">
      <c r="B9" s="299" t="s">
        <v>2665</v>
      </c>
      <c r="C9" s="272">
        <v>66</v>
      </c>
      <c r="D9" s="293"/>
      <c r="E9" s="293"/>
      <c r="F9" s="293"/>
      <c r="G9" s="293"/>
      <c r="H9" s="293"/>
      <c r="I9" s="293"/>
      <c r="J9" s="293"/>
      <c r="K9" s="293"/>
      <c r="L9" s="293"/>
      <c r="M9" s="292"/>
    </row>
    <row r="10" spans="2:13">
      <c r="B10" s="299" t="s">
        <v>2666</v>
      </c>
      <c r="C10" s="272">
        <v>67</v>
      </c>
      <c r="D10" s="293"/>
      <c r="E10" s="292"/>
      <c r="F10" s="288"/>
      <c r="G10" s="292"/>
      <c r="H10" s="293"/>
      <c r="I10" s="292"/>
      <c r="J10" s="292"/>
      <c r="K10" s="288"/>
      <c r="L10" s="292"/>
      <c r="M10" s="294"/>
    </row>
    <row r="11" spans="2:13">
      <c r="B11" s="299" t="s">
        <v>2667</v>
      </c>
      <c r="C11" s="272">
        <v>681</v>
      </c>
      <c r="D11" s="293"/>
      <c r="E11" s="293"/>
      <c r="F11" s="293"/>
      <c r="G11" s="293"/>
      <c r="H11" s="293"/>
      <c r="I11" s="293"/>
      <c r="J11" s="293"/>
      <c r="K11" s="293"/>
      <c r="L11" s="293"/>
      <c r="M11" s="292"/>
    </row>
    <row r="12" spans="2:13">
      <c r="B12" s="299" t="s">
        <v>2668</v>
      </c>
      <c r="C12" s="272">
        <v>86</v>
      </c>
      <c r="D12" s="293"/>
      <c r="E12" s="293"/>
      <c r="F12" s="293"/>
      <c r="G12" s="293"/>
      <c r="H12" s="293"/>
      <c r="I12" s="293"/>
      <c r="J12" s="293"/>
      <c r="K12" s="293"/>
      <c r="L12" s="293"/>
      <c r="M12" s="292"/>
    </row>
    <row r="13" spans="2:13">
      <c r="B13" s="300" t="s">
        <v>2669</v>
      </c>
      <c r="C13" s="272">
        <v>88</v>
      </c>
      <c r="D13" s="293"/>
      <c r="E13" s="293"/>
      <c r="F13" s="293"/>
      <c r="G13" s="293"/>
      <c r="H13" s="293"/>
      <c r="I13" s="293"/>
      <c r="J13" s="293"/>
      <c r="K13" s="293"/>
      <c r="L13" s="293"/>
      <c r="M13" s="292"/>
    </row>
    <row r="14" spans="2:13">
      <c r="B14" s="405" t="s">
        <v>2670</v>
      </c>
      <c r="C14" s="406"/>
      <c r="D14" s="395">
        <f t="shared" ref="D14:M14" si="1">SUM(D6:D13)</f>
        <v>0</v>
      </c>
      <c r="E14" s="396">
        <f t="shared" si="1"/>
        <v>0</v>
      </c>
      <c r="F14" s="401">
        <f t="shared" si="1"/>
        <v>0</v>
      </c>
      <c r="G14" s="396">
        <f t="shared" si="1"/>
        <v>0</v>
      </c>
      <c r="H14" s="395">
        <f t="shared" si="1"/>
        <v>0</v>
      </c>
      <c r="I14" s="396">
        <f t="shared" si="1"/>
        <v>0</v>
      </c>
      <c r="J14" s="396">
        <f t="shared" si="1"/>
        <v>0</v>
      </c>
      <c r="K14" s="401">
        <f t="shared" si="1"/>
        <v>0</v>
      </c>
      <c r="L14" s="396">
        <f t="shared" si="1"/>
        <v>0</v>
      </c>
      <c r="M14" s="402">
        <f t="shared" si="1"/>
        <v>0</v>
      </c>
    </row>
    <row r="15" spans="2:13">
      <c r="B15" s="305" t="s">
        <v>1093</v>
      </c>
      <c r="C15" s="273">
        <v>61</v>
      </c>
      <c r="D15" s="287"/>
      <c r="E15" s="287"/>
      <c r="F15" s="287"/>
      <c r="G15" s="287"/>
      <c r="H15" s="287"/>
      <c r="I15" s="287"/>
      <c r="J15" s="287"/>
      <c r="K15" s="287"/>
      <c r="L15" s="287"/>
      <c r="M15" s="287"/>
    </row>
    <row r="16" spans="2:13">
      <c r="B16" s="299" t="s">
        <v>2671</v>
      </c>
      <c r="C16" s="273">
        <v>62</v>
      </c>
      <c r="D16" s="400">
        <f>SUM(D17:D20)</f>
        <v>0</v>
      </c>
      <c r="E16" s="400">
        <f t="shared" ref="E16:M16" si="2">SUM(E17:E20)</f>
        <v>0</v>
      </c>
      <c r="F16" s="400">
        <f t="shared" si="2"/>
        <v>0</v>
      </c>
      <c r="G16" s="400">
        <f t="shared" si="2"/>
        <v>0</v>
      </c>
      <c r="H16" s="400">
        <f t="shared" si="2"/>
        <v>0</v>
      </c>
      <c r="I16" s="400">
        <f t="shared" si="2"/>
        <v>0</v>
      </c>
      <c r="J16" s="400">
        <f t="shared" si="2"/>
        <v>0</v>
      </c>
      <c r="K16" s="400">
        <f t="shared" si="2"/>
        <v>0</v>
      </c>
      <c r="L16" s="400">
        <f t="shared" si="2"/>
        <v>0</v>
      </c>
      <c r="M16" s="400">
        <f t="shared" si="2"/>
        <v>0</v>
      </c>
    </row>
    <row r="17" spans="2:13">
      <c r="B17" s="300" t="s">
        <v>2672</v>
      </c>
      <c r="C17" s="273">
        <v>621</v>
      </c>
      <c r="D17" s="292"/>
      <c r="E17" s="288"/>
      <c r="F17" s="292"/>
      <c r="G17" s="288"/>
      <c r="H17" s="292"/>
      <c r="I17" s="288"/>
      <c r="J17" s="292"/>
      <c r="K17" s="288"/>
      <c r="L17" s="292"/>
      <c r="M17" s="292"/>
    </row>
    <row r="18" spans="2:13">
      <c r="B18" s="300" t="s">
        <v>2673</v>
      </c>
      <c r="C18" s="273" t="s">
        <v>1096</v>
      </c>
      <c r="D18" s="292"/>
      <c r="E18" s="292"/>
      <c r="F18" s="292"/>
      <c r="G18" s="292"/>
      <c r="H18" s="292"/>
      <c r="I18" s="292"/>
      <c r="J18" s="292"/>
      <c r="K18" s="292"/>
      <c r="L18" s="292"/>
      <c r="M18" s="292"/>
    </row>
    <row r="19" spans="2:13">
      <c r="B19" s="300" t="s">
        <v>205</v>
      </c>
      <c r="C19" s="273" t="s">
        <v>1095</v>
      </c>
      <c r="D19" s="292"/>
      <c r="E19" s="288"/>
      <c r="F19" s="292"/>
      <c r="G19" s="288"/>
      <c r="H19" s="292"/>
      <c r="I19" s="288"/>
      <c r="J19" s="292"/>
      <c r="K19" s="288"/>
      <c r="L19" s="292"/>
      <c r="M19" s="292"/>
    </row>
    <row r="20" spans="2:13">
      <c r="B20" s="300" t="s">
        <v>206</v>
      </c>
      <c r="C20" s="273" t="s">
        <v>1098</v>
      </c>
      <c r="D20" s="292"/>
      <c r="E20" s="292"/>
      <c r="F20" s="292"/>
      <c r="G20" s="292"/>
      <c r="H20" s="292"/>
      <c r="I20" s="292"/>
      <c r="J20" s="292"/>
      <c r="K20" s="292"/>
      <c r="L20" s="292"/>
      <c r="M20" s="292"/>
    </row>
    <row r="21" spans="2:13">
      <c r="B21" s="301" t="s">
        <v>207</v>
      </c>
      <c r="C21" s="277"/>
      <c r="D21" s="396">
        <f>D15+D16</f>
        <v>0</v>
      </c>
      <c r="E21" s="396">
        <f t="shared" ref="E21:M21" si="3">E15+E16</f>
        <v>0</v>
      </c>
      <c r="F21" s="396">
        <f t="shared" si="3"/>
        <v>0</v>
      </c>
      <c r="G21" s="396">
        <f t="shared" si="3"/>
        <v>0</v>
      </c>
      <c r="H21" s="396">
        <f t="shared" si="3"/>
        <v>0</v>
      </c>
      <c r="I21" s="396">
        <f t="shared" si="3"/>
        <v>0</v>
      </c>
      <c r="J21" s="396">
        <f t="shared" si="3"/>
        <v>0</v>
      </c>
      <c r="K21" s="396">
        <f t="shared" si="3"/>
        <v>0</v>
      </c>
      <c r="L21" s="396">
        <f t="shared" si="3"/>
        <v>0</v>
      </c>
      <c r="M21" s="396">
        <f t="shared" si="3"/>
        <v>0</v>
      </c>
    </row>
    <row r="22" spans="2:13">
      <c r="B22" s="301" t="s">
        <v>208</v>
      </c>
      <c r="C22" s="274"/>
      <c r="D22" s="396">
        <f t="shared" ref="D22:M22" si="4">D14+D21</f>
        <v>0</v>
      </c>
      <c r="E22" s="396">
        <f t="shared" si="4"/>
        <v>0</v>
      </c>
      <c r="F22" s="396">
        <f t="shared" si="4"/>
        <v>0</v>
      </c>
      <c r="G22" s="396">
        <f t="shared" si="4"/>
        <v>0</v>
      </c>
      <c r="H22" s="396">
        <f t="shared" si="4"/>
        <v>0</v>
      </c>
      <c r="I22" s="396">
        <f t="shared" si="4"/>
        <v>0</v>
      </c>
      <c r="J22" s="396">
        <f t="shared" si="4"/>
        <v>0</v>
      </c>
      <c r="K22" s="396">
        <f t="shared" si="4"/>
        <v>0</v>
      </c>
      <c r="L22" s="396">
        <f t="shared" si="4"/>
        <v>0</v>
      </c>
      <c r="M22" s="396">
        <f t="shared" si="4"/>
        <v>0</v>
      </c>
    </row>
    <row r="23" spans="2:13">
      <c r="B23" s="306" t="s">
        <v>209</v>
      </c>
      <c r="C23" s="275"/>
      <c r="D23" s="396">
        <f>'Quadro 9 POC'!H6</f>
        <v>0</v>
      </c>
      <c r="E23" s="396">
        <f>'Quadro 9 POC'!I6</f>
        <v>0</v>
      </c>
      <c r="F23" s="396">
        <f>'Quadro 9 POC'!J6</f>
        <v>0</v>
      </c>
      <c r="G23" s="396">
        <f>'Quadro 9 POC'!K6</f>
        <v>0</v>
      </c>
      <c r="H23" s="396">
        <f>'Quadro 9 POC'!L6</f>
        <v>0</v>
      </c>
      <c r="I23" s="396">
        <f>'Quadro 9 POC'!M6</f>
        <v>0</v>
      </c>
      <c r="J23" s="396">
        <f>'Quadro 9 POC'!N6</f>
        <v>0</v>
      </c>
      <c r="K23" s="396">
        <f>'Quadro 9 POC'!O6</f>
        <v>0</v>
      </c>
      <c r="L23" s="396">
        <f>'Quadro 9 POC'!P6</f>
        <v>0</v>
      </c>
      <c r="M23" s="396">
        <f>'Quadro 9 POC'!Q6</f>
        <v>0</v>
      </c>
    </row>
    <row r="24" spans="2:13">
      <c r="B24" s="301" t="s">
        <v>81</v>
      </c>
      <c r="C24" s="274"/>
      <c r="D24" s="407" t="e">
        <f t="shared" ref="D24:M24" si="5">D22/D23</f>
        <v>#DIV/0!</v>
      </c>
      <c r="E24" s="407" t="e">
        <f t="shared" si="5"/>
        <v>#DIV/0!</v>
      </c>
      <c r="F24" s="407" t="e">
        <f t="shared" si="5"/>
        <v>#DIV/0!</v>
      </c>
      <c r="G24" s="407" t="e">
        <f t="shared" si="5"/>
        <v>#DIV/0!</v>
      </c>
      <c r="H24" s="407" t="e">
        <f t="shared" si="5"/>
        <v>#DIV/0!</v>
      </c>
      <c r="I24" s="407" t="e">
        <f t="shared" si="5"/>
        <v>#DIV/0!</v>
      </c>
      <c r="J24" s="407" t="e">
        <f t="shared" si="5"/>
        <v>#DIV/0!</v>
      </c>
      <c r="K24" s="407" t="e">
        <f t="shared" si="5"/>
        <v>#DIV/0!</v>
      </c>
      <c r="L24" s="407" t="e">
        <f t="shared" si="5"/>
        <v>#DIV/0!</v>
      </c>
      <c r="M24" s="407" t="e">
        <f t="shared" si="5"/>
        <v>#DIV/0!</v>
      </c>
    </row>
    <row r="25" spans="2:13">
      <c r="B25" s="301" t="s">
        <v>2418</v>
      </c>
      <c r="C25" s="319"/>
      <c r="D25" s="320" t="e">
        <f>D21/D23</f>
        <v>#DIV/0!</v>
      </c>
      <c r="E25" s="320" t="e">
        <f t="shared" ref="E25:M25" si="6">E21/E23</f>
        <v>#DIV/0!</v>
      </c>
      <c r="F25" s="320" t="e">
        <f t="shared" si="6"/>
        <v>#DIV/0!</v>
      </c>
      <c r="G25" s="320" t="e">
        <f t="shared" si="6"/>
        <v>#DIV/0!</v>
      </c>
      <c r="H25" s="320" t="e">
        <f t="shared" si="6"/>
        <v>#DIV/0!</v>
      </c>
      <c r="I25" s="320" t="e">
        <f t="shared" si="6"/>
        <v>#DIV/0!</v>
      </c>
      <c r="J25" s="320" t="e">
        <f t="shared" si="6"/>
        <v>#DIV/0!</v>
      </c>
      <c r="K25" s="320" t="e">
        <f t="shared" si="6"/>
        <v>#DIV/0!</v>
      </c>
      <c r="L25" s="320" t="e">
        <f t="shared" si="6"/>
        <v>#DIV/0!</v>
      </c>
      <c r="M25" s="320" t="e">
        <f t="shared" si="6"/>
        <v>#DIV/0!</v>
      </c>
    </row>
    <row r="26" spans="2:13">
      <c r="B26" s="207"/>
      <c r="D26" s="326"/>
      <c r="E26" s="326"/>
      <c r="F26" s="326"/>
      <c r="G26" s="326"/>
      <c r="H26" s="326"/>
      <c r="I26" s="326"/>
      <c r="J26" s="326"/>
      <c r="K26" s="326"/>
      <c r="L26" s="326"/>
      <c r="M26" s="326"/>
    </row>
    <row r="27" spans="2:13">
      <c r="B27" s="301" t="s">
        <v>2432</v>
      </c>
      <c r="C27" s="319"/>
      <c r="D27" s="395">
        <f>D6+D7+D8+D13</f>
        <v>0</v>
      </c>
      <c r="E27" s="395">
        <f t="shared" ref="E27:M27" si="7">E6+E7+E8+E13</f>
        <v>0</v>
      </c>
      <c r="F27" s="395">
        <f t="shared" si="7"/>
        <v>0</v>
      </c>
      <c r="G27" s="395">
        <f t="shared" si="7"/>
        <v>0</v>
      </c>
      <c r="H27" s="395">
        <f t="shared" si="7"/>
        <v>0</v>
      </c>
      <c r="I27" s="395">
        <f t="shared" si="7"/>
        <v>0</v>
      </c>
      <c r="J27" s="395">
        <f t="shared" si="7"/>
        <v>0</v>
      </c>
      <c r="K27" s="395">
        <f t="shared" si="7"/>
        <v>0</v>
      </c>
      <c r="L27" s="395">
        <f t="shared" si="7"/>
        <v>0</v>
      </c>
      <c r="M27" s="396">
        <f t="shared" si="7"/>
        <v>0</v>
      </c>
    </row>
    <row r="29" spans="2:13">
      <c r="B29" s="301" t="s">
        <v>4661</v>
      </c>
      <c r="C29" s="319"/>
      <c r="D29" s="397"/>
      <c r="E29" s="397"/>
      <c r="F29" s="397"/>
      <c r="G29" s="397"/>
      <c r="H29" s="397"/>
      <c r="I29" s="397"/>
      <c r="J29" s="397"/>
      <c r="K29" s="397"/>
      <c r="L29" s="397"/>
      <c r="M29" s="398"/>
    </row>
    <row r="30" spans="2:13">
      <c r="B30" s="301" t="s">
        <v>4662</v>
      </c>
      <c r="C30" s="319"/>
      <c r="D30" s="395">
        <f>D6+D7+D8+D12+D13-D29</f>
        <v>0</v>
      </c>
      <c r="E30" s="395">
        <f t="shared" ref="E30:M30" si="8">E6+E7+E8+E12+E13-E29</f>
        <v>0</v>
      </c>
      <c r="F30" s="395">
        <f t="shared" si="8"/>
        <v>0</v>
      </c>
      <c r="G30" s="395">
        <f t="shared" si="8"/>
        <v>0</v>
      </c>
      <c r="H30" s="395">
        <f t="shared" si="8"/>
        <v>0</v>
      </c>
      <c r="I30" s="395">
        <f t="shared" si="8"/>
        <v>0</v>
      </c>
      <c r="J30" s="395">
        <f t="shared" si="8"/>
        <v>0</v>
      </c>
      <c r="K30" s="395">
        <f t="shared" si="8"/>
        <v>0</v>
      </c>
      <c r="L30" s="395">
        <f t="shared" si="8"/>
        <v>0</v>
      </c>
      <c r="M30" s="396">
        <f t="shared" si="8"/>
        <v>0</v>
      </c>
    </row>
    <row r="31" spans="2:13">
      <c r="B31" s="301" t="s">
        <v>4663</v>
      </c>
      <c r="C31" s="319"/>
      <c r="D31" s="395">
        <f>D30</f>
        <v>0</v>
      </c>
      <c r="E31" s="395">
        <f>E30+D31</f>
        <v>0</v>
      </c>
      <c r="F31" s="395">
        <f t="shared" ref="F31:M31" si="9">F30+E31</f>
        <v>0</v>
      </c>
      <c r="G31" s="395">
        <f t="shared" si="9"/>
        <v>0</v>
      </c>
      <c r="H31" s="395">
        <f t="shared" si="9"/>
        <v>0</v>
      </c>
      <c r="I31" s="395">
        <f t="shared" si="9"/>
        <v>0</v>
      </c>
      <c r="J31" s="395">
        <f t="shared" si="9"/>
        <v>0</v>
      </c>
      <c r="K31" s="395">
        <f t="shared" si="9"/>
        <v>0</v>
      </c>
      <c r="L31" s="395">
        <f t="shared" si="9"/>
        <v>0</v>
      </c>
      <c r="M31" s="396">
        <f t="shared" si="9"/>
        <v>0</v>
      </c>
    </row>
    <row r="32" spans="2:13">
      <c r="B32" s="207"/>
      <c r="D32" s="326"/>
      <c r="E32" s="326"/>
      <c r="F32" s="326"/>
      <c r="G32" s="326"/>
      <c r="H32" s="326"/>
      <c r="I32" s="326"/>
      <c r="J32" s="326"/>
      <c r="K32" s="326"/>
      <c r="L32" s="326"/>
      <c r="M32" s="326"/>
    </row>
    <row r="33" spans="2:13">
      <c r="B33" s="207"/>
      <c r="D33" s="326"/>
      <c r="E33" s="326"/>
      <c r="F33" s="326"/>
      <c r="G33" s="326"/>
      <c r="H33" s="326"/>
      <c r="I33" s="326"/>
      <c r="J33" s="326"/>
      <c r="K33" s="326"/>
      <c r="L33" s="326"/>
      <c r="M33" s="326"/>
    </row>
    <row r="34" spans="2:13">
      <c r="B34" s="206" t="s">
        <v>210</v>
      </c>
    </row>
    <row r="35" spans="2:13">
      <c r="B35" t="s">
        <v>211</v>
      </c>
    </row>
    <row r="36" spans="2:13">
      <c r="B36" t="s">
        <v>212</v>
      </c>
    </row>
    <row r="37" spans="2:13">
      <c r="M37" s="219" t="s">
        <v>2147</v>
      </c>
    </row>
  </sheetData>
  <phoneticPr fontId="0" type="noConversion"/>
  <pageMargins left="0.7" right="0.28000000000000003" top="0.98425196850393704" bottom="0.98425196850393704" header="0.51181102362204722" footer="0.51181102362204722"/>
  <pageSetup paperSize="9" scale="9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syncVertical="1" syncRef="A1" transitionEvaluation="1" codeName="Sheet48"/>
  <dimension ref="B2:G62"/>
  <sheetViews>
    <sheetView showGridLines="0" view="pageBreakPreview" zoomScale="75" zoomScaleNormal="100" workbookViewId="0">
      <selection activeCell="L10" sqref="L10"/>
    </sheetView>
  </sheetViews>
  <sheetFormatPr defaultColWidth="9.42578125" defaultRowHeight="9"/>
  <cols>
    <col min="1" max="1" width="1" style="33" customWidth="1"/>
    <col min="2" max="2" width="2" style="33" customWidth="1"/>
    <col min="3" max="3" width="46" style="33" customWidth="1"/>
    <col min="4" max="4" width="12" style="32" customWidth="1"/>
    <col min="5" max="6" width="11.7109375" style="32" customWidth="1"/>
    <col min="7" max="7" width="2.28515625" style="33" customWidth="1"/>
    <col min="8" max="8" width="3" style="33" customWidth="1"/>
    <col min="9" max="245" width="9.42578125" style="33" customWidth="1"/>
    <col min="246" max="16384" width="9.42578125" style="33"/>
  </cols>
  <sheetData>
    <row r="2" spans="2:7">
      <c r="B2" s="562"/>
      <c r="C2" s="563"/>
      <c r="D2" s="43"/>
      <c r="E2" s="43"/>
      <c r="F2" s="43"/>
      <c r="G2" s="564"/>
    </row>
    <row r="3" spans="2:7" ht="21.75" customHeight="1">
      <c r="B3" s="565"/>
      <c r="C3" s="1961" t="s">
        <v>1194</v>
      </c>
      <c r="D3" s="1962"/>
      <c r="E3" s="1962"/>
      <c r="F3" s="1963"/>
      <c r="G3" s="566"/>
    </row>
    <row r="4" spans="2:7" ht="9.75" customHeight="1">
      <c r="B4" s="565"/>
      <c r="G4" s="566"/>
    </row>
    <row r="5" spans="2:7" ht="27" customHeight="1">
      <c r="B5" s="565"/>
      <c r="G5" s="566"/>
    </row>
    <row r="6" spans="2:7" ht="12" customHeight="1">
      <c r="B6" s="565"/>
      <c r="C6" s="52" t="s">
        <v>2447</v>
      </c>
      <c r="D6" s="52" t="s">
        <v>633</v>
      </c>
      <c r="E6" s="415">
        <f>F6-1</f>
        <v>-3</v>
      </c>
      <c r="F6" s="415">
        <f>IF('F1'!AP39="","0",YEAR('F1'!AP39))-2</f>
        <v>-2</v>
      </c>
      <c r="G6" s="566"/>
    </row>
    <row r="7" spans="2:7" ht="9.75" customHeight="1">
      <c r="B7" s="565"/>
      <c r="C7" s="54" t="s">
        <v>2284</v>
      </c>
      <c r="D7" s="41"/>
      <c r="E7" s="42"/>
      <c r="F7" s="42"/>
      <c r="G7" s="566"/>
    </row>
    <row r="8" spans="2:7" ht="9.9499999999999993" customHeight="1">
      <c r="B8" s="565"/>
      <c r="C8" s="34" t="s">
        <v>2285</v>
      </c>
      <c r="D8" s="36"/>
      <c r="E8" s="416">
        <f>SUM(E9:E12)</f>
        <v>0</v>
      </c>
      <c r="F8" s="416">
        <f>SUM(F9:F12)</f>
        <v>0</v>
      </c>
      <c r="G8" s="566"/>
    </row>
    <row r="9" spans="2:7" ht="9.9499999999999993" customHeight="1">
      <c r="B9" s="565"/>
      <c r="C9" s="34" t="s">
        <v>2286</v>
      </c>
      <c r="D9" s="36">
        <v>43</v>
      </c>
      <c r="E9" s="39"/>
      <c r="F9" s="39"/>
      <c r="G9" s="566"/>
    </row>
    <row r="10" spans="2:7" ht="9.9499999999999993" customHeight="1">
      <c r="B10" s="565"/>
      <c r="C10" s="34" t="s">
        <v>2287</v>
      </c>
      <c r="D10" s="36">
        <v>42</v>
      </c>
      <c r="E10" s="39"/>
      <c r="F10" s="39"/>
      <c r="G10" s="566"/>
    </row>
    <row r="11" spans="2:7" ht="9.9499999999999993" customHeight="1">
      <c r="B11" s="565"/>
      <c r="C11" s="34" t="s">
        <v>2288</v>
      </c>
      <c r="D11" s="36">
        <v>41</v>
      </c>
      <c r="E11" s="39"/>
      <c r="F11" s="39"/>
      <c r="G11" s="566"/>
    </row>
    <row r="12" spans="2:7" ht="9.9499999999999993" customHeight="1">
      <c r="B12" s="565"/>
      <c r="C12" s="34" t="s">
        <v>2289</v>
      </c>
      <c r="D12" s="36">
        <v>44</v>
      </c>
      <c r="E12" s="39"/>
      <c r="F12" s="39"/>
      <c r="G12" s="566"/>
    </row>
    <row r="13" spans="2:7" ht="9.9499999999999993" customHeight="1">
      <c r="B13" s="565"/>
      <c r="C13" s="34" t="s">
        <v>2290</v>
      </c>
      <c r="D13" s="36">
        <v>48</v>
      </c>
      <c r="E13" s="39"/>
      <c r="F13" s="39"/>
      <c r="G13" s="566"/>
    </row>
    <row r="14" spans="2:7" ht="9.9499999999999993" customHeight="1">
      <c r="B14" s="565"/>
      <c r="C14" s="34" t="s">
        <v>2291</v>
      </c>
      <c r="D14" s="36"/>
      <c r="E14" s="416">
        <f>SUM(E15:E18)</f>
        <v>0</v>
      </c>
      <c r="F14" s="416">
        <f>SUM(F15:F18)</f>
        <v>0</v>
      </c>
      <c r="G14" s="566"/>
    </row>
    <row r="15" spans="2:7" ht="9.9499999999999993" customHeight="1">
      <c r="B15" s="565"/>
      <c r="C15" s="34" t="s">
        <v>2292</v>
      </c>
      <c r="D15" s="36">
        <v>36</v>
      </c>
      <c r="E15" s="39"/>
      <c r="F15" s="39"/>
      <c r="G15" s="566"/>
    </row>
    <row r="16" spans="2:7" ht="9.9499999999999993" customHeight="1">
      <c r="B16" s="565"/>
      <c r="C16" s="34" t="s">
        <v>2293</v>
      </c>
      <c r="D16" s="36" t="s">
        <v>2294</v>
      </c>
      <c r="E16" s="39"/>
      <c r="F16" s="39"/>
      <c r="G16" s="566"/>
    </row>
    <row r="17" spans="2:7" ht="9.9499999999999993" customHeight="1">
      <c r="B17" s="565"/>
      <c r="C17" s="34" t="s">
        <v>2295</v>
      </c>
      <c r="D17" s="36">
        <v>32</v>
      </c>
      <c r="E17" s="39"/>
      <c r="F17" s="39"/>
      <c r="G17" s="566"/>
    </row>
    <row r="18" spans="2:7" ht="9.9499999999999993" customHeight="1">
      <c r="B18" s="565"/>
      <c r="C18" s="34" t="s">
        <v>2296</v>
      </c>
      <c r="D18" s="36">
        <v>34</v>
      </c>
      <c r="E18" s="39"/>
      <c r="F18" s="39"/>
      <c r="G18" s="566"/>
    </row>
    <row r="19" spans="2:7" ht="9.9499999999999993" customHeight="1">
      <c r="B19" s="565"/>
      <c r="C19" s="34" t="s">
        <v>2297</v>
      </c>
      <c r="D19" s="36">
        <v>39</v>
      </c>
      <c r="E19" s="39"/>
      <c r="F19" s="39"/>
      <c r="G19" s="566"/>
    </row>
    <row r="20" spans="2:7" ht="9.9499999999999993" customHeight="1">
      <c r="B20" s="565"/>
      <c r="C20" s="34" t="s">
        <v>2298</v>
      </c>
      <c r="D20" s="36" t="s">
        <v>641</v>
      </c>
      <c r="E20" s="39"/>
      <c r="F20" s="39"/>
      <c r="G20" s="566"/>
    </row>
    <row r="21" spans="2:7" ht="9.9499999999999993" customHeight="1">
      <c r="B21" s="565"/>
      <c r="C21" s="34" t="s">
        <v>2299</v>
      </c>
      <c r="D21" s="36"/>
      <c r="E21" s="416">
        <f>SUM(E22:E23)</f>
        <v>0</v>
      </c>
      <c r="F21" s="416">
        <f>SUM(F22:F23)</f>
        <v>0</v>
      </c>
      <c r="G21" s="566"/>
    </row>
    <row r="22" spans="2:7" ht="9.9499999999999993" customHeight="1">
      <c r="B22" s="565"/>
      <c r="C22" s="34" t="s">
        <v>2300</v>
      </c>
      <c r="D22" s="36">
        <v>21</v>
      </c>
      <c r="E22" s="39"/>
      <c r="F22" s="39"/>
      <c r="G22" s="566"/>
    </row>
    <row r="23" spans="2:7" ht="9.9499999999999993" customHeight="1">
      <c r="B23" s="565"/>
      <c r="C23" s="34" t="s">
        <v>2301</v>
      </c>
      <c r="D23" s="36" t="s">
        <v>2302</v>
      </c>
      <c r="E23" s="39"/>
      <c r="F23" s="39"/>
      <c r="G23" s="566"/>
    </row>
    <row r="24" spans="2:7" ht="9.9499999999999993" customHeight="1">
      <c r="B24" s="565"/>
      <c r="C24" s="34" t="s">
        <v>2303</v>
      </c>
      <c r="D24" s="36">
        <v>28</v>
      </c>
      <c r="E24" s="39"/>
      <c r="F24" s="39"/>
      <c r="G24" s="566"/>
    </row>
    <row r="25" spans="2:7" ht="9.9499999999999993" customHeight="1">
      <c r="B25" s="565"/>
      <c r="C25" s="34" t="s">
        <v>2304</v>
      </c>
      <c r="D25" s="36" t="s">
        <v>2305</v>
      </c>
      <c r="E25" s="39"/>
      <c r="F25" s="39"/>
      <c r="G25" s="566"/>
    </row>
    <row r="26" spans="2:7" ht="9.9499999999999993" customHeight="1">
      <c r="B26" s="565"/>
      <c r="C26" s="34" t="s">
        <v>2306</v>
      </c>
      <c r="D26" s="36">
        <v>27</v>
      </c>
      <c r="E26" s="39"/>
      <c r="F26" s="39"/>
      <c r="G26" s="566"/>
    </row>
    <row r="27" spans="2:7" ht="9.9499999999999993" customHeight="1">
      <c r="B27" s="565"/>
      <c r="C27" s="38" t="s">
        <v>2307</v>
      </c>
      <c r="D27" s="37" t="s">
        <v>1717</v>
      </c>
      <c r="E27" s="417">
        <f>E8-E13+E14+E19+E20+E21+E24+E25+E26</f>
        <v>0</v>
      </c>
      <c r="F27" s="417">
        <f>F8-F13+F14+F19+F20+F21+F24+F25+F26</f>
        <v>0</v>
      </c>
      <c r="G27" s="566"/>
    </row>
    <row r="28" spans="2:7" ht="9" customHeight="1">
      <c r="B28" s="565"/>
      <c r="C28" s="55" t="s">
        <v>2308</v>
      </c>
      <c r="D28" s="36"/>
      <c r="E28" s="39"/>
      <c r="F28" s="39"/>
      <c r="G28" s="566"/>
    </row>
    <row r="29" spans="2:7" ht="9.9499999999999993" customHeight="1">
      <c r="B29" s="565"/>
      <c r="C29" s="34" t="s">
        <v>2309</v>
      </c>
      <c r="D29" s="36" t="s">
        <v>2310</v>
      </c>
      <c r="E29" s="39"/>
      <c r="F29" s="39"/>
      <c r="G29" s="566"/>
    </row>
    <row r="30" spans="2:7" ht="9.9499999999999993" customHeight="1">
      <c r="B30" s="565"/>
      <c r="C30" s="34" t="s">
        <v>2311</v>
      </c>
      <c r="D30" s="36">
        <v>53</v>
      </c>
      <c r="E30" s="39"/>
      <c r="F30" s="39"/>
      <c r="G30" s="566"/>
    </row>
    <row r="31" spans="2:7" ht="9.9499999999999993" customHeight="1">
      <c r="B31" s="565"/>
      <c r="C31" s="34" t="s">
        <v>2312</v>
      </c>
      <c r="D31" s="36" t="s">
        <v>2313</v>
      </c>
      <c r="E31" s="39"/>
      <c r="F31" s="39"/>
      <c r="G31" s="566"/>
    </row>
    <row r="32" spans="2:7" ht="9.9499999999999993" customHeight="1">
      <c r="B32" s="565"/>
      <c r="C32" s="34" t="s">
        <v>2314</v>
      </c>
      <c r="D32" s="36">
        <v>88</v>
      </c>
      <c r="E32" s="39"/>
      <c r="F32" s="39"/>
      <c r="G32" s="566"/>
    </row>
    <row r="33" spans="2:7" ht="9.9499999999999993" customHeight="1">
      <c r="B33" s="565"/>
      <c r="C33" s="34" t="s">
        <v>2315</v>
      </c>
      <c r="D33" s="36">
        <v>89</v>
      </c>
      <c r="E33" s="39"/>
      <c r="F33" s="39"/>
      <c r="G33" s="566"/>
    </row>
    <row r="34" spans="2:7" ht="9.9499999999999993" customHeight="1">
      <c r="B34" s="565"/>
      <c r="C34" s="38" t="s">
        <v>2316</v>
      </c>
      <c r="D34" s="37" t="s">
        <v>1717</v>
      </c>
      <c r="E34" s="417">
        <f>SUM(E29:E33)</f>
        <v>0</v>
      </c>
      <c r="F34" s="417">
        <f>SUM(F29:F33)</f>
        <v>0</v>
      </c>
      <c r="G34" s="566"/>
    </row>
    <row r="35" spans="2:7" ht="9" customHeight="1">
      <c r="B35" s="565"/>
      <c r="C35" s="55" t="s">
        <v>2317</v>
      </c>
      <c r="D35" s="36"/>
      <c r="E35" s="39"/>
      <c r="F35" s="39"/>
      <c r="G35" s="566"/>
    </row>
    <row r="36" spans="2:7" ht="9.9499999999999993" customHeight="1">
      <c r="B36" s="565"/>
      <c r="C36" s="34" t="s">
        <v>2318</v>
      </c>
      <c r="D36" s="36">
        <v>29</v>
      </c>
      <c r="E36" s="39"/>
      <c r="F36" s="39"/>
      <c r="G36" s="566"/>
    </row>
    <row r="37" spans="2:7" ht="9.9499999999999993" customHeight="1">
      <c r="B37" s="565"/>
      <c r="C37" s="34" t="s">
        <v>2319</v>
      </c>
      <c r="D37" s="36" t="s">
        <v>641</v>
      </c>
      <c r="E37" s="416">
        <f>SUM(E38:E41)</f>
        <v>0</v>
      </c>
      <c r="F37" s="416">
        <f>SUM(F38:F41)</f>
        <v>0</v>
      </c>
      <c r="G37" s="566"/>
    </row>
    <row r="38" spans="2:7" ht="9.9499999999999993" customHeight="1">
      <c r="B38" s="565"/>
      <c r="C38" s="34" t="s">
        <v>2320</v>
      </c>
      <c r="D38" s="36" t="s">
        <v>1717</v>
      </c>
      <c r="E38" s="39"/>
      <c r="F38" s="39"/>
      <c r="G38" s="566"/>
    </row>
    <row r="39" spans="2:7" ht="9.9499999999999993" customHeight="1">
      <c r="B39" s="565"/>
      <c r="C39" s="34" t="s">
        <v>2321</v>
      </c>
      <c r="D39" s="36" t="s">
        <v>1717</v>
      </c>
      <c r="E39" s="39"/>
      <c r="F39" s="39"/>
      <c r="G39" s="566"/>
    </row>
    <row r="40" spans="2:7" ht="9.9499999999999993" customHeight="1">
      <c r="B40" s="565"/>
      <c r="C40" s="34" t="s">
        <v>2322</v>
      </c>
      <c r="D40" s="36" t="s">
        <v>1717</v>
      </c>
      <c r="E40" s="39"/>
      <c r="F40" s="39"/>
      <c r="G40" s="566"/>
    </row>
    <row r="41" spans="2:7" ht="9.9499999999999993" customHeight="1">
      <c r="B41" s="565"/>
      <c r="C41" s="34" t="s">
        <v>2323</v>
      </c>
      <c r="D41" s="36" t="s">
        <v>1717</v>
      </c>
      <c r="E41" s="39"/>
      <c r="F41" s="39"/>
      <c r="G41" s="566"/>
    </row>
    <row r="42" spans="2:7" ht="9.9499999999999993" customHeight="1">
      <c r="B42" s="565"/>
      <c r="C42" s="34" t="s">
        <v>283</v>
      </c>
      <c r="D42" s="36" t="s">
        <v>1717</v>
      </c>
      <c r="E42" s="416">
        <f>SUM(E43:E46)</f>
        <v>0</v>
      </c>
      <c r="F42" s="416">
        <f>SUM(F43:F46)</f>
        <v>0</v>
      </c>
      <c r="G42" s="566"/>
    </row>
    <row r="43" spans="2:7" ht="9.9499999999999993" customHeight="1">
      <c r="B43" s="565"/>
      <c r="C43" s="34" t="s">
        <v>284</v>
      </c>
      <c r="D43" s="36">
        <v>23</v>
      </c>
      <c r="E43" s="39"/>
      <c r="F43" s="39"/>
      <c r="G43" s="566"/>
    </row>
    <row r="44" spans="2:7" ht="9.9499999999999993" customHeight="1">
      <c r="B44" s="565"/>
      <c r="C44" s="34" t="s">
        <v>285</v>
      </c>
      <c r="D44" s="36">
        <v>22</v>
      </c>
      <c r="E44" s="39"/>
      <c r="F44" s="39"/>
      <c r="G44" s="566"/>
    </row>
    <row r="45" spans="2:7" ht="9.9499999999999993" customHeight="1">
      <c r="B45" s="565"/>
      <c r="C45" s="34" t="s">
        <v>286</v>
      </c>
      <c r="D45" s="36">
        <v>24</v>
      </c>
      <c r="E45" s="39"/>
      <c r="F45" s="39"/>
      <c r="G45" s="566"/>
    </row>
    <row r="46" spans="2:7" ht="9.9499999999999993" customHeight="1">
      <c r="B46" s="565"/>
      <c r="C46" s="34" t="s">
        <v>287</v>
      </c>
      <c r="D46" s="36" t="s">
        <v>288</v>
      </c>
      <c r="E46" s="39"/>
      <c r="F46" s="39"/>
      <c r="G46" s="566"/>
    </row>
    <row r="47" spans="2:7" ht="9.9499999999999993" customHeight="1">
      <c r="B47" s="565"/>
      <c r="C47" s="34" t="s">
        <v>289</v>
      </c>
      <c r="D47" s="36">
        <v>27</v>
      </c>
      <c r="E47" s="39"/>
      <c r="F47" s="40"/>
      <c r="G47" s="566"/>
    </row>
    <row r="48" spans="2:7" ht="9.9499999999999993" customHeight="1">
      <c r="B48" s="565"/>
      <c r="C48" s="38" t="s">
        <v>1911</v>
      </c>
      <c r="D48" s="37" t="s">
        <v>1717</v>
      </c>
      <c r="E48" s="417">
        <f>E36+E37+E42+E47</f>
        <v>0</v>
      </c>
      <c r="F48" s="417">
        <f>F36+F37+F42+F47</f>
        <v>0</v>
      </c>
      <c r="G48" s="566"/>
    </row>
    <row r="49" spans="2:7" ht="9.9499999999999993" customHeight="1">
      <c r="B49" s="565"/>
      <c r="C49" s="38" t="s">
        <v>1912</v>
      </c>
      <c r="D49" s="37" t="s">
        <v>1717</v>
      </c>
      <c r="E49" s="417">
        <f>E34+E48</f>
        <v>0</v>
      </c>
      <c r="F49" s="417">
        <f>F34+F48</f>
        <v>0</v>
      </c>
      <c r="G49" s="566"/>
    </row>
    <row r="50" spans="2:7" ht="6" customHeight="1">
      <c r="B50" s="565"/>
      <c r="G50" s="566"/>
    </row>
    <row r="51" spans="2:7" ht="9.9499999999999993" customHeight="1">
      <c r="B51" s="565"/>
      <c r="C51" s="38" t="s">
        <v>1913</v>
      </c>
      <c r="D51" s="37">
        <v>55</v>
      </c>
      <c r="E51" s="37"/>
      <c r="F51" s="37"/>
      <c r="G51" s="566"/>
    </row>
    <row r="52" spans="2:7" ht="9.9499999999999993" customHeight="1">
      <c r="B52" s="565"/>
      <c r="C52" s="569" t="s">
        <v>1914</v>
      </c>
      <c r="G52" s="566"/>
    </row>
    <row r="53" spans="2:7" ht="9.9499999999999993" customHeight="1">
      <c r="B53" s="565"/>
      <c r="C53" s="569" t="s">
        <v>1915</v>
      </c>
      <c r="G53" s="566"/>
    </row>
    <row r="54" spans="2:7">
      <c r="B54" s="565"/>
      <c r="G54" s="566"/>
    </row>
    <row r="55" spans="2:7">
      <c r="B55" s="565"/>
      <c r="G55" s="566"/>
    </row>
    <row r="56" spans="2:7">
      <c r="B56" s="570"/>
      <c r="C56" s="571"/>
      <c r="D56" s="572"/>
      <c r="E56" s="572"/>
      <c r="F56" s="572"/>
      <c r="G56" s="573"/>
    </row>
    <row r="58" spans="2:7" ht="11.25">
      <c r="B58" s="3" t="s">
        <v>3811</v>
      </c>
      <c r="C58" s="2"/>
      <c r="D58" s="2"/>
      <c r="E58" s="2"/>
      <c r="F58" s="2"/>
      <c r="G58" s="577"/>
    </row>
    <row r="59" spans="2:7" ht="6.75" customHeight="1">
      <c r="B59" s="156"/>
      <c r="C59"/>
      <c r="D59" s="206"/>
      <c r="E59" s="206"/>
      <c r="F59" s="206"/>
      <c r="G59" s="44"/>
    </row>
    <row r="60" spans="2:7" ht="11.25">
      <c r="B60" s="4">
        <f>'F1'!$K$19</f>
        <v>0</v>
      </c>
      <c r="C60" s="6"/>
      <c r="D60" s="6"/>
      <c r="E60" s="6"/>
      <c r="F60" s="6"/>
      <c r="G60" s="557"/>
    </row>
    <row r="62" spans="2:7" ht="12.75">
      <c r="G62" s="209" t="s">
        <v>4852</v>
      </c>
    </row>
  </sheetData>
  <mergeCells count="1">
    <mergeCell ref="C3:F3"/>
  </mergeCells>
  <phoneticPr fontId="0" type="noConversion"/>
  <printOptions horizontalCentered="1" gridLinesSet="0"/>
  <pageMargins left="0.15748031496062992" right="0.27559055118110237" top="0.4" bottom="0.26" header="0.27" footer="0.36"/>
  <pageSetup paperSize="9" scale="80" orientation="landscape" horizontalDpi="4294967292" verticalDpi="4294967292"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2"/>
  <dimension ref="B1:W134"/>
  <sheetViews>
    <sheetView showGridLines="0" showRowColHeaders="0" zoomScaleNormal="100" zoomScaleSheetLayoutView="90" workbookViewId="0">
      <selection activeCell="D21" sqref="D21"/>
    </sheetView>
  </sheetViews>
  <sheetFormatPr defaultColWidth="0" defaultRowHeight="9" zeroHeight="1"/>
  <cols>
    <col min="1" max="1" width="1" style="33" customWidth="1"/>
    <col min="2" max="2" width="2" style="33" customWidth="1"/>
    <col min="3" max="3" width="48.5703125" style="33" customWidth="1"/>
    <col min="4" max="5" width="10.140625" style="33" customWidth="1"/>
    <col min="6" max="9" width="10.140625" style="32" customWidth="1"/>
    <col min="10" max="12" width="10.140625" style="33" customWidth="1"/>
    <col min="13" max="13" width="10.140625" style="32" customWidth="1"/>
    <col min="14" max="18" width="10.140625" style="33" customWidth="1"/>
    <col min="19" max="19" width="2.28515625" style="33" customWidth="1"/>
    <col min="20" max="20" width="3" style="33" customWidth="1"/>
    <col min="21" max="22" width="0" style="33" hidden="1" customWidth="1"/>
    <col min="23" max="23" width="9.42578125" style="33" hidden="1" customWidth="1"/>
    <col min="24" max="16384" width="0" style="33" hidden="1"/>
  </cols>
  <sheetData>
    <row r="1" spans="2:19"/>
    <row r="2" spans="2:19">
      <c r="B2" s="562"/>
      <c r="C2" s="563"/>
      <c r="D2" s="563"/>
      <c r="E2" s="563"/>
      <c r="F2" s="43"/>
      <c r="G2" s="43"/>
      <c r="H2" s="43"/>
      <c r="I2" s="43"/>
      <c r="J2" s="563"/>
      <c r="K2" s="563"/>
      <c r="L2" s="563"/>
      <c r="M2" s="43"/>
      <c r="N2" s="563"/>
      <c r="O2" s="563"/>
      <c r="P2" s="563"/>
      <c r="Q2" s="563"/>
      <c r="R2" s="563"/>
      <c r="S2" s="564"/>
    </row>
    <row r="3" spans="2:19" ht="21.75" customHeight="1">
      <c r="B3" s="565"/>
      <c r="C3" s="826" t="s">
        <v>712</v>
      </c>
      <c r="D3" s="827"/>
      <c r="E3" s="827"/>
      <c r="F3" s="828"/>
      <c r="G3" s="828"/>
      <c r="H3" s="828"/>
      <c r="I3" s="828"/>
      <c r="J3" s="828"/>
      <c r="K3" s="828"/>
      <c r="L3" s="828"/>
      <c r="M3" s="828"/>
      <c r="N3" s="828"/>
      <c r="O3" s="828"/>
      <c r="P3" s="828"/>
      <c r="Q3" s="828"/>
      <c r="R3" s="828"/>
      <c r="S3" s="829"/>
    </row>
    <row r="4" spans="2:19" ht="9.75" customHeight="1">
      <c r="B4" s="565"/>
      <c r="N4" s="35"/>
      <c r="S4" s="566"/>
    </row>
    <row r="5" spans="2:19" ht="9.75" customHeight="1">
      <c r="B5" s="565"/>
      <c r="N5" s="35"/>
      <c r="S5" s="566"/>
    </row>
    <row r="6" spans="2:19" ht="25.5" customHeight="1">
      <c r="B6" s="565"/>
      <c r="G6" s="586" t="s">
        <v>2443</v>
      </c>
      <c r="N6" s="35"/>
      <c r="S6" s="566"/>
    </row>
    <row r="7" spans="2:19" ht="27" customHeight="1">
      <c r="B7" s="565"/>
      <c r="C7" s="696" t="s">
        <v>614</v>
      </c>
      <c r="D7" s="697" t="str">
        <f>IF('F1'!AP39="","-3",YEAR('F1'!AP39)-3)</f>
        <v>-3</v>
      </c>
      <c r="E7" s="697" t="str">
        <f>IF('F1'!AP39="","-2",YEAR('F1'!AP39)-2)</f>
        <v>-2</v>
      </c>
      <c r="F7" s="694" t="str">
        <f>IF('F1'!AP39="","-1",YEAR('F1'!AP39)-1)</f>
        <v>-1</v>
      </c>
      <c r="G7" s="694">
        <f>F7+1</f>
        <v>0</v>
      </c>
      <c r="H7" s="694">
        <f t="shared" ref="H7:R7" si="0">G7+1</f>
        <v>1</v>
      </c>
      <c r="I7" s="694">
        <f t="shared" si="0"/>
        <v>2</v>
      </c>
      <c r="J7" s="694">
        <f t="shared" si="0"/>
        <v>3</v>
      </c>
      <c r="K7" s="694">
        <f t="shared" si="0"/>
        <v>4</v>
      </c>
      <c r="L7" s="694">
        <f t="shared" si="0"/>
        <v>5</v>
      </c>
      <c r="M7" s="694">
        <f t="shared" si="0"/>
        <v>6</v>
      </c>
      <c r="N7" s="694">
        <f t="shared" si="0"/>
        <v>7</v>
      </c>
      <c r="O7" s="694">
        <f t="shared" si="0"/>
        <v>8</v>
      </c>
      <c r="P7" s="694">
        <f t="shared" si="0"/>
        <v>9</v>
      </c>
      <c r="Q7" s="694">
        <f t="shared" si="0"/>
        <v>10</v>
      </c>
      <c r="R7" s="695">
        <f t="shared" si="0"/>
        <v>11</v>
      </c>
      <c r="S7" s="566"/>
    </row>
    <row r="8" spans="2:19" ht="13.5" customHeight="1">
      <c r="B8" s="565"/>
      <c r="C8" s="878" t="s">
        <v>615</v>
      </c>
      <c r="D8" s="873">
        <f>SUM(D9:D18)</f>
        <v>0</v>
      </c>
      <c r="E8" s="873">
        <f>SUM(E9:E18)</f>
        <v>0</v>
      </c>
      <c r="F8" s="674">
        <f>SUM(F9:F18)</f>
        <v>0</v>
      </c>
      <c r="G8" s="674">
        <f t="shared" ref="G8:L8" si="1">SUM(G9:G18)</f>
        <v>0</v>
      </c>
      <c r="H8" s="674">
        <f t="shared" si="1"/>
        <v>0</v>
      </c>
      <c r="I8" s="674">
        <f>SUM(I9:I18)</f>
        <v>0</v>
      </c>
      <c r="J8" s="674">
        <f t="shared" si="1"/>
        <v>0</v>
      </c>
      <c r="K8" s="674">
        <f t="shared" si="1"/>
        <v>0</v>
      </c>
      <c r="L8" s="674">
        <f t="shared" si="1"/>
        <v>0</v>
      </c>
      <c r="M8" s="674">
        <f t="shared" ref="M8:R8" si="2">SUM(M9:M18)</f>
        <v>0</v>
      </c>
      <c r="N8" s="674">
        <f>SUM(N9:N18)</f>
        <v>0</v>
      </c>
      <c r="O8" s="674">
        <f t="shared" si="2"/>
        <v>0</v>
      </c>
      <c r="P8" s="674">
        <f t="shared" si="2"/>
        <v>0</v>
      </c>
      <c r="Q8" s="674">
        <f>SUM(Q9:Q18)</f>
        <v>0</v>
      </c>
      <c r="R8" s="675">
        <f t="shared" si="2"/>
        <v>0</v>
      </c>
      <c r="S8" s="566"/>
    </row>
    <row r="9" spans="2:19" ht="13.5" customHeight="1">
      <c r="B9" s="565"/>
      <c r="C9" s="599" t="s">
        <v>617</v>
      </c>
      <c r="D9" s="691"/>
      <c r="E9" s="691"/>
      <c r="F9" s="615"/>
      <c r="G9" s="615"/>
      <c r="H9" s="615"/>
      <c r="I9" s="615"/>
      <c r="J9" s="615"/>
      <c r="K9" s="615"/>
      <c r="L9" s="615"/>
      <c r="M9" s="615"/>
      <c r="N9" s="615"/>
      <c r="O9" s="615"/>
      <c r="P9" s="615"/>
      <c r="Q9" s="615"/>
      <c r="R9" s="616"/>
      <c r="S9" s="566"/>
    </row>
    <row r="10" spans="2:19" ht="13.5" customHeight="1">
      <c r="B10" s="565"/>
      <c r="C10" s="599" t="s">
        <v>3333</v>
      </c>
      <c r="D10" s="691"/>
      <c r="E10" s="691"/>
      <c r="F10" s="615"/>
      <c r="G10" s="615"/>
      <c r="H10" s="615"/>
      <c r="I10" s="615"/>
      <c r="J10" s="615"/>
      <c r="K10" s="615"/>
      <c r="L10" s="615"/>
      <c r="M10" s="615"/>
      <c r="N10" s="615"/>
      <c r="O10" s="615"/>
      <c r="P10" s="615"/>
      <c r="Q10" s="615"/>
      <c r="R10" s="616"/>
      <c r="S10" s="566"/>
    </row>
    <row r="11" spans="2:19" ht="13.5" customHeight="1">
      <c r="B11" s="565"/>
      <c r="C11" s="599" t="s">
        <v>3334</v>
      </c>
      <c r="D11" s="691"/>
      <c r="E11" s="691"/>
      <c r="F11" s="615"/>
      <c r="G11" s="615"/>
      <c r="H11" s="615"/>
      <c r="I11" s="615"/>
      <c r="J11" s="615"/>
      <c r="K11" s="615"/>
      <c r="L11" s="615"/>
      <c r="M11" s="615"/>
      <c r="N11" s="615"/>
      <c r="O11" s="615"/>
      <c r="P11" s="615"/>
      <c r="Q11" s="615"/>
      <c r="R11" s="616"/>
      <c r="S11" s="566"/>
    </row>
    <row r="12" spans="2:19" ht="13.5" customHeight="1">
      <c r="B12" s="565"/>
      <c r="C12" s="599" t="s">
        <v>618</v>
      </c>
      <c r="D12" s="691"/>
      <c r="E12" s="691"/>
      <c r="F12" s="615"/>
      <c r="G12" s="615"/>
      <c r="H12" s="615"/>
      <c r="I12" s="615"/>
      <c r="J12" s="615"/>
      <c r="K12" s="615"/>
      <c r="L12" s="615"/>
      <c r="M12" s="615"/>
      <c r="N12" s="615"/>
      <c r="O12" s="615"/>
      <c r="P12" s="615"/>
      <c r="Q12" s="615"/>
      <c r="R12" s="616"/>
      <c r="S12" s="566"/>
    </row>
    <row r="13" spans="2:19" ht="13.5" customHeight="1">
      <c r="B13" s="565"/>
      <c r="C13" s="600" t="s">
        <v>619</v>
      </c>
      <c r="D13" s="692"/>
      <c r="E13" s="692"/>
      <c r="F13" s="615"/>
      <c r="G13" s="615"/>
      <c r="H13" s="615"/>
      <c r="I13" s="615"/>
      <c r="J13" s="615"/>
      <c r="K13" s="615"/>
      <c r="L13" s="615"/>
      <c r="M13" s="615"/>
      <c r="N13" s="615"/>
      <c r="O13" s="615"/>
      <c r="P13" s="615"/>
      <c r="Q13" s="615"/>
      <c r="R13" s="616"/>
      <c r="S13" s="566"/>
    </row>
    <row r="14" spans="2:19" ht="13.5" customHeight="1">
      <c r="B14" s="565"/>
      <c r="C14" s="600" t="s">
        <v>693</v>
      </c>
      <c r="D14" s="692"/>
      <c r="E14" s="692"/>
      <c r="F14" s="615"/>
      <c r="G14" s="615"/>
      <c r="H14" s="615"/>
      <c r="I14" s="615"/>
      <c r="J14" s="615"/>
      <c r="K14" s="615"/>
      <c r="L14" s="615"/>
      <c r="M14" s="615"/>
      <c r="N14" s="615"/>
      <c r="O14" s="615"/>
      <c r="P14" s="615"/>
      <c r="Q14" s="615"/>
      <c r="R14" s="616"/>
      <c r="S14" s="566"/>
    </row>
    <row r="15" spans="2:19" ht="13.5" customHeight="1">
      <c r="B15" s="565"/>
      <c r="C15" s="600" t="s">
        <v>694</v>
      </c>
      <c r="D15" s="692"/>
      <c r="E15" s="692"/>
      <c r="F15" s="615"/>
      <c r="G15" s="615"/>
      <c r="H15" s="615"/>
      <c r="I15" s="615"/>
      <c r="J15" s="615"/>
      <c r="K15" s="615"/>
      <c r="L15" s="615"/>
      <c r="M15" s="615"/>
      <c r="N15" s="615"/>
      <c r="O15" s="615"/>
      <c r="P15" s="615"/>
      <c r="Q15" s="615"/>
      <c r="R15" s="616"/>
      <c r="S15" s="566"/>
    </row>
    <row r="16" spans="2:19" ht="13.5" customHeight="1">
      <c r="B16" s="565"/>
      <c r="C16" s="599" t="s">
        <v>695</v>
      </c>
      <c r="D16" s="691"/>
      <c r="E16" s="691"/>
      <c r="F16" s="615"/>
      <c r="G16" s="615"/>
      <c r="H16" s="615"/>
      <c r="I16" s="615"/>
      <c r="J16" s="615"/>
      <c r="K16" s="615"/>
      <c r="L16" s="615"/>
      <c r="M16" s="615"/>
      <c r="N16" s="615"/>
      <c r="O16" s="615"/>
      <c r="P16" s="615"/>
      <c r="Q16" s="615"/>
      <c r="R16" s="616"/>
      <c r="S16" s="566"/>
    </row>
    <row r="17" spans="2:19" ht="13.5" customHeight="1">
      <c r="B17" s="565"/>
      <c r="C17" s="599" t="s">
        <v>620</v>
      </c>
      <c r="D17" s="691"/>
      <c r="E17" s="691"/>
      <c r="F17" s="615"/>
      <c r="G17" s="615"/>
      <c r="H17" s="615"/>
      <c r="I17" s="615"/>
      <c r="J17" s="615"/>
      <c r="K17" s="615"/>
      <c r="L17" s="615"/>
      <c r="M17" s="615"/>
      <c r="N17" s="615"/>
      <c r="O17" s="615"/>
      <c r="P17" s="615"/>
      <c r="Q17" s="615"/>
      <c r="R17" s="616"/>
      <c r="S17" s="566"/>
    </row>
    <row r="18" spans="2:19" ht="13.5" customHeight="1">
      <c r="B18" s="565"/>
      <c r="C18" s="600" t="s">
        <v>621</v>
      </c>
      <c r="D18" s="882"/>
      <c r="E18" s="882"/>
      <c r="F18" s="672"/>
      <c r="G18" s="672"/>
      <c r="H18" s="672"/>
      <c r="I18" s="672"/>
      <c r="J18" s="672"/>
      <c r="K18" s="672"/>
      <c r="L18" s="672"/>
      <c r="M18" s="672"/>
      <c r="N18" s="672"/>
      <c r="O18" s="672"/>
      <c r="P18" s="672"/>
      <c r="Q18" s="672"/>
      <c r="R18" s="673"/>
      <c r="S18" s="566"/>
    </row>
    <row r="19" spans="2:19" ht="13.5" customHeight="1">
      <c r="B19" s="565"/>
      <c r="C19" s="879" t="s">
        <v>616</v>
      </c>
      <c r="D19" s="886">
        <f>SUM(D20:D31)</f>
        <v>0</v>
      </c>
      <c r="E19" s="893">
        <f>SUM(E20:E31)</f>
        <v>0</v>
      </c>
      <c r="F19" s="887">
        <f>SUM(F20:F31)</f>
        <v>0</v>
      </c>
      <c r="G19" s="887">
        <f t="shared" ref="G19:R19" si="3">SUM(G20:G31)</f>
        <v>0</v>
      </c>
      <c r="H19" s="887">
        <f t="shared" si="3"/>
        <v>0</v>
      </c>
      <c r="I19" s="887">
        <f t="shared" si="3"/>
        <v>0</v>
      </c>
      <c r="J19" s="887">
        <f t="shared" si="3"/>
        <v>0</v>
      </c>
      <c r="K19" s="887">
        <f t="shared" si="3"/>
        <v>0</v>
      </c>
      <c r="L19" s="887">
        <f>SUM(L20:L31)</f>
        <v>0</v>
      </c>
      <c r="M19" s="887">
        <f t="shared" si="3"/>
        <v>0</v>
      </c>
      <c r="N19" s="887">
        <f>SUM(N20:N31)</f>
        <v>0</v>
      </c>
      <c r="O19" s="887">
        <f t="shared" si="3"/>
        <v>0</v>
      </c>
      <c r="P19" s="887">
        <f t="shared" si="3"/>
        <v>0</v>
      </c>
      <c r="Q19" s="887">
        <f>SUM(Q20:Q31)</f>
        <v>0</v>
      </c>
      <c r="R19" s="887">
        <f t="shared" si="3"/>
        <v>0</v>
      </c>
      <c r="S19" s="566"/>
    </row>
    <row r="20" spans="2:19" ht="13.5" customHeight="1">
      <c r="B20" s="565"/>
      <c r="C20" s="600" t="s">
        <v>696</v>
      </c>
      <c r="D20" s="883"/>
      <c r="E20" s="883"/>
      <c r="F20" s="884"/>
      <c r="G20" s="884"/>
      <c r="H20" s="884"/>
      <c r="I20" s="884"/>
      <c r="J20" s="884"/>
      <c r="K20" s="884"/>
      <c r="L20" s="884"/>
      <c r="M20" s="884"/>
      <c r="N20" s="884"/>
      <c r="O20" s="884"/>
      <c r="P20" s="884"/>
      <c r="Q20" s="884"/>
      <c r="R20" s="885"/>
      <c r="S20" s="566"/>
    </row>
    <row r="21" spans="2:19" ht="13.5" customHeight="1">
      <c r="B21" s="565"/>
      <c r="C21" s="600" t="s">
        <v>619</v>
      </c>
      <c r="D21" s="692"/>
      <c r="E21" s="692"/>
      <c r="F21" s="615"/>
      <c r="G21" s="615"/>
      <c r="H21" s="615"/>
      <c r="I21" s="615"/>
      <c r="J21" s="615"/>
      <c r="K21" s="615"/>
      <c r="L21" s="615"/>
      <c r="M21" s="615"/>
      <c r="N21" s="615"/>
      <c r="O21" s="615"/>
      <c r="P21" s="615"/>
      <c r="Q21" s="615"/>
      <c r="R21" s="616"/>
      <c r="S21" s="566"/>
    </row>
    <row r="22" spans="2:19" ht="13.5" customHeight="1">
      <c r="B22" s="565"/>
      <c r="C22" s="600" t="s">
        <v>697</v>
      </c>
      <c r="D22" s="692"/>
      <c r="E22" s="692"/>
      <c r="F22" s="615"/>
      <c r="G22" s="615"/>
      <c r="H22" s="615"/>
      <c r="I22" s="615"/>
      <c r="J22" s="615"/>
      <c r="K22" s="615"/>
      <c r="L22" s="615"/>
      <c r="M22" s="615"/>
      <c r="N22" s="615"/>
      <c r="O22" s="615"/>
      <c r="P22" s="615"/>
      <c r="Q22" s="615"/>
      <c r="R22" s="616"/>
      <c r="S22" s="566"/>
    </row>
    <row r="23" spans="2:19" ht="13.5" customHeight="1">
      <c r="B23" s="565"/>
      <c r="C23" s="599" t="s">
        <v>4188</v>
      </c>
      <c r="D23" s="691"/>
      <c r="E23" s="691"/>
      <c r="F23" s="615"/>
      <c r="G23" s="615"/>
      <c r="H23" s="615"/>
      <c r="I23" s="615"/>
      <c r="J23" s="615"/>
      <c r="K23" s="615"/>
      <c r="L23" s="615"/>
      <c r="M23" s="615"/>
      <c r="N23" s="615"/>
      <c r="O23" s="615"/>
      <c r="P23" s="615"/>
      <c r="Q23" s="615"/>
      <c r="R23" s="616"/>
      <c r="S23" s="566"/>
    </row>
    <row r="24" spans="2:19" ht="13.5" customHeight="1">
      <c r="B24" s="565"/>
      <c r="C24" s="599" t="s">
        <v>4189</v>
      </c>
      <c r="D24" s="691"/>
      <c r="E24" s="691"/>
      <c r="F24" s="615"/>
      <c r="G24" s="615"/>
      <c r="H24" s="615"/>
      <c r="I24" s="615"/>
      <c r="J24" s="615"/>
      <c r="K24" s="615"/>
      <c r="L24" s="615"/>
      <c r="M24" s="615"/>
      <c r="N24" s="615"/>
      <c r="O24" s="615"/>
      <c r="P24" s="615"/>
      <c r="Q24" s="615"/>
      <c r="R24" s="616"/>
      <c r="S24" s="566"/>
    </row>
    <row r="25" spans="2:19" ht="13.5" customHeight="1">
      <c r="B25" s="565"/>
      <c r="C25" s="599" t="s">
        <v>695</v>
      </c>
      <c r="D25" s="691"/>
      <c r="E25" s="691"/>
      <c r="F25" s="615"/>
      <c r="G25" s="615"/>
      <c r="H25" s="615"/>
      <c r="I25" s="615"/>
      <c r="J25" s="615"/>
      <c r="K25" s="615"/>
      <c r="L25" s="615"/>
      <c r="M25" s="615"/>
      <c r="N25" s="615"/>
      <c r="O25" s="615"/>
      <c r="P25" s="615"/>
      <c r="Q25" s="615"/>
      <c r="R25" s="616"/>
      <c r="S25" s="566"/>
    </row>
    <row r="26" spans="2:19" ht="13.5" customHeight="1">
      <c r="B26" s="565"/>
      <c r="C26" s="599" t="s">
        <v>4190</v>
      </c>
      <c r="D26" s="691"/>
      <c r="E26" s="691"/>
      <c r="F26" s="615"/>
      <c r="G26" s="615"/>
      <c r="H26" s="615"/>
      <c r="I26" s="615"/>
      <c r="J26" s="615"/>
      <c r="K26" s="615"/>
      <c r="L26" s="615"/>
      <c r="M26" s="615"/>
      <c r="N26" s="615"/>
      <c r="O26" s="615"/>
      <c r="P26" s="615"/>
      <c r="Q26" s="615"/>
      <c r="R26" s="616"/>
      <c r="S26" s="566"/>
    </row>
    <row r="27" spans="2:19" ht="13.5" customHeight="1">
      <c r="B27" s="565"/>
      <c r="C27" s="599" t="s">
        <v>4191</v>
      </c>
      <c r="D27" s="691"/>
      <c r="E27" s="691"/>
      <c r="F27" s="615"/>
      <c r="G27" s="615"/>
      <c r="H27" s="615"/>
      <c r="I27" s="615"/>
      <c r="J27" s="615"/>
      <c r="K27" s="615"/>
      <c r="L27" s="615"/>
      <c r="M27" s="615"/>
      <c r="N27" s="615"/>
      <c r="O27" s="615"/>
      <c r="P27" s="615"/>
      <c r="Q27" s="615"/>
      <c r="R27" s="616"/>
      <c r="S27" s="566"/>
    </row>
    <row r="28" spans="2:19" ht="13.5" customHeight="1">
      <c r="B28" s="565"/>
      <c r="C28" s="599" t="s">
        <v>622</v>
      </c>
      <c r="D28" s="691"/>
      <c r="E28" s="691"/>
      <c r="F28" s="615"/>
      <c r="G28" s="615"/>
      <c r="H28" s="615"/>
      <c r="I28" s="615"/>
      <c r="J28" s="615"/>
      <c r="K28" s="615"/>
      <c r="L28" s="615"/>
      <c r="M28" s="615"/>
      <c r="N28" s="615"/>
      <c r="O28" s="615"/>
      <c r="P28" s="615"/>
      <c r="Q28" s="615"/>
      <c r="R28" s="616"/>
      <c r="S28" s="566"/>
    </row>
    <row r="29" spans="2:19" ht="13.5" customHeight="1">
      <c r="B29" s="565"/>
      <c r="C29" s="599" t="s">
        <v>620</v>
      </c>
      <c r="D29" s="691"/>
      <c r="E29" s="691"/>
      <c r="F29" s="615"/>
      <c r="G29" s="615"/>
      <c r="H29" s="615"/>
      <c r="I29" s="615"/>
      <c r="J29" s="615"/>
      <c r="K29" s="615"/>
      <c r="L29" s="615"/>
      <c r="M29" s="615"/>
      <c r="N29" s="615"/>
      <c r="O29" s="615"/>
      <c r="P29" s="615"/>
      <c r="Q29" s="615"/>
      <c r="R29" s="616"/>
      <c r="S29" s="566"/>
    </row>
    <row r="30" spans="2:19" ht="13.5" customHeight="1">
      <c r="B30" s="565"/>
      <c r="C30" s="599" t="s">
        <v>623</v>
      </c>
      <c r="D30" s="691"/>
      <c r="E30" s="691"/>
      <c r="F30" s="615"/>
      <c r="G30" s="615"/>
      <c r="H30" s="615"/>
      <c r="I30" s="615"/>
      <c r="J30" s="615"/>
      <c r="K30" s="615"/>
      <c r="L30" s="615"/>
      <c r="M30" s="615"/>
      <c r="N30" s="615"/>
      <c r="O30" s="615"/>
      <c r="P30" s="615"/>
      <c r="Q30" s="615"/>
      <c r="R30" s="616"/>
      <c r="S30" s="566"/>
    </row>
    <row r="31" spans="2:19" ht="13.5" customHeight="1">
      <c r="B31" s="565"/>
      <c r="C31" s="601" t="s">
        <v>4192</v>
      </c>
      <c r="D31" s="693"/>
      <c r="E31" s="693"/>
      <c r="F31" s="672"/>
      <c r="G31" s="672"/>
      <c r="H31" s="672"/>
      <c r="I31" s="672"/>
      <c r="J31" s="672"/>
      <c r="K31" s="672"/>
      <c r="L31" s="672"/>
      <c r="M31" s="672"/>
      <c r="N31" s="672"/>
      <c r="O31" s="672"/>
      <c r="P31" s="672"/>
      <c r="Q31" s="672"/>
      <c r="R31" s="673"/>
      <c r="S31" s="566"/>
    </row>
    <row r="32" spans="2:19" ht="13.5" customHeight="1">
      <c r="B32" s="565"/>
      <c r="C32" s="698" t="s">
        <v>613</v>
      </c>
      <c r="D32" s="874">
        <f>SUM(D8,D19)</f>
        <v>0</v>
      </c>
      <c r="E32" s="874">
        <f>SUM(E8,E19)</f>
        <v>0</v>
      </c>
      <c r="F32" s="607">
        <f>SUM(F8,F19)</f>
        <v>0</v>
      </c>
      <c r="G32" s="607">
        <f t="shared" ref="G32:L32" si="4">SUM(G8,G19)</f>
        <v>0</v>
      </c>
      <c r="H32" s="607">
        <f t="shared" si="4"/>
        <v>0</v>
      </c>
      <c r="I32" s="607">
        <f t="shared" si="4"/>
        <v>0</v>
      </c>
      <c r="J32" s="607">
        <f t="shared" si="4"/>
        <v>0</v>
      </c>
      <c r="K32" s="607">
        <f t="shared" si="4"/>
        <v>0</v>
      </c>
      <c r="L32" s="607">
        <f t="shared" si="4"/>
        <v>0</v>
      </c>
      <c r="M32" s="607">
        <f t="shared" ref="M32:R32" si="5">SUM(M8,M19)</f>
        <v>0</v>
      </c>
      <c r="N32" s="607">
        <f t="shared" si="5"/>
        <v>0</v>
      </c>
      <c r="O32" s="607">
        <f t="shared" si="5"/>
        <v>0</v>
      </c>
      <c r="P32" s="607">
        <f t="shared" si="5"/>
        <v>0</v>
      </c>
      <c r="Q32" s="607">
        <f t="shared" si="5"/>
        <v>0</v>
      </c>
      <c r="R32" s="608">
        <f t="shared" si="5"/>
        <v>0</v>
      </c>
      <c r="S32" s="566"/>
    </row>
    <row r="33" spans="2:19" ht="13.5" customHeight="1">
      <c r="B33" s="565"/>
      <c r="C33" s="880" t="s">
        <v>4193</v>
      </c>
      <c r="D33" s="670"/>
      <c r="E33" s="670"/>
      <c r="F33" s="609"/>
      <c r="G33" s="609"/>
      <c r="H33" s="609"/>
      <c r="I33" s="609"/>
      <c r="J33" s="609"/>
      <c r="K33" s="609"/>
      <c r="L33" s="609"/>
      <c r="M33" s="609"/>
      <c r="N33" s="609"/>
      <c r="O33" s="609"/>
      <c r="P33" s="609"/>
      <c r="Q33" s="609"/>
      <c r="R33" s="610"/>
      <c r="S33" s="566"/>
    </row>
    <row r="34" spans="2:19" ht="13.5" customHeight="1">
      <c r="B34" s="565"/>
      <c r="C34" s="878" t="s">
        <v>4194</v>
      </c>
      <c r="D34" s="875">
        <f>SUM(D35:D44)</f>
        <v>0</v>
      </c>
      <c r="E34" s="875">
        <f>SUM(E35:E44)</f>
        <v>0</v>
      </c>
      <c r="F34" s="676">
        <f>SUM(F35:F44)</f>
        <v>0</v>
      </c>
      <c r="G34" s="676">
        <f>SUM(G35:G44)</f>
        <v>0</v>
      </c>
      <c r="H34" s="676">
        <f t="shared" ref="H34:R34" si="6">SUM(H35:H44)</f>
        <v>0</v>
      </c>
      <c r="I34" s="676">
        <f t="shared" si="6"/>
        <v>0</v>
      </c>
      <c r="J34" s="676">
        <f t="shared" si="6"/>
        <v>0</v>
      </c>
      <c r="K34" s="676">
        <f t="shared" si="6"/>
        <v>0</v>
      </c>
      <c r="L34" s="676">
        <f t="shared" si="6"/>
        <v>0</v>
      </c>
      <c r="M34" s="676">
        <f>SUM(M35:M44)</f>
        <v>0</v>
      </c>
      <c r="N34" s="676">
        <f>SUM(N35:N44)</f>
        <v>0</v>
      </c>
      <c r="O34" s="676">
        <f t="shared" si="6"/>
        <v>0</v>
      </c>
      <c r="P34" s="676">
        <f t="shared" si="6"/>
        <v>0</v>
      </c>
      <c r="Q34" s="676">
        <f t="shared" si="6"/>
        <v>0</v>
      </c>
      <c r="R34" s="676">
        <f t="shared" si="6"/>
        <v>0</v>
      </c>
      <c r="S34" s="566"/>
    </row>
    <row r="35" spans="2:19" ht="13.5" customHeight="1">
      <c r="B35" s="565"/>
      <c r="C35" s="599" t="s">
        <v>4195</v>
      </c>
      <c r="D35" s="691"/>
      <c r="E35" s="691"/>
      <c r="F35" s="615"/>
      <c r="G35" s="615"/>
      <c r="H35" s="615"/>
      <c r="I35" s="615"/>
      <c r="J35" s="615"/>
      <c r="K35" s="615"/>
      <c r="L35" s="615"/>
      <c r="M35" s="615"/>
      <c r="N35" s="615"/>
      <c r="O35" s="615"/>
      <c r="P35" s="615"/>
      <c r="Q35" s="615"/>
      <c r="R35" s="616"/>
      <c r="S35" s="566"/>
    </row>
    <row r="36" spans="2:19" ht="13.5" customHeight="1">
      <c r="B36" s="565"/>
      <c r="C36" s="599" t="s">
        <v>3335</v>
      </c>
      <c r="D36" s="691"/>
      <c r="E36" s="691"/>
      <c r="F36" s="615"/>
      <c r="G36" s="615"/>
      <c r="H36" s="615"/>
      <c r="I36" s="615"/>
      <c r="J36" s="615"/>
      <c r="K36" s="615"/>
      <c r="L36" s="615"/>
      <c r="M36" s="615"/>
      <c r="N36" s="615"/>
      <c r="O36" s="615"/>
      <c r="P36" s="615"/>
      <c r="Q36" s="615"/>
      <c r="R36" s="616"/>
      <c r="S36" s="566"/>
    </row>
    <row r="37" spans="2:19" ht="13.5" customHeight="1">
      <c r="B37" s="565"/>
      <c r="C37" s="599" t="s">
        <v>3336</v>
      </c>
      <c r="D37" s="691"/>
      <c r="E37" s="691"/>
      <c r="F37" s="615"/>
      <c r="G37" s="615"/>
      <c r="H37" s="615"/>
      <c r="I37" s="615"/>
      <c r="J37" s="615"/>
      <c r="K37" s="615"/>
      <c r="L37" s="615"/>
      <c r="M37" s="615"/>
      <c r="N37" s="615"/>
      <c r="O37" s="615"/>
      <c r="P37" s="615"/>
      <c r="Q37" s="615"/>
      <c r="R37" s="616"/>
      <c r="S37" s="566"/>
    </row>
    <row r="38" spans="2:19" ht="13.5" customHeight="1">
      <c r="B38" s="565"/>
      <c r="C38" s="599" t="s">
        <v>3337</v>
      </c>
      <c r="D38" s="691"/>
      <c r="E38" s="691"/>
      <c r="F38" s="615"/>
      <c r="G38" s="615"/>
      <c r="H38" s="615"/>
      <c r="I38" s="615"/>
      <c r="J38" s="615"/>
      <c r="K38" s="615"/>
      <c r="L38" s="615"/>
      <c r="M38" s="615"/>
      <c r="N38" s="615"/>
      <c r="O38" s="615"/>
      <c r="P38" s="615"/>
      <c r="Q38" s="615"/>
      <c r="R38" s="616"/>
      <c r="S38" s="566"/>
    </row>
    <row r="39" spans="2:19" ht="13.5" customHeight="1">
      <c r="B39" s="565"/>
      <c r="C39" s="599" t="s">
        <v>3338</v>
      </c>
      <c r="D39" s="691"/>
      <c r="E39" s="691"/>
      <c r="F39" s="615"/>
      <c r="G39" s="615"/>
      <c r="H39" s="615"/>
      <c r="I39" s="615"/>
      <c r="J39" s="615"/>
      <c r="K39" s="615"/>
      <c r="L39" s="615"/>
      <c r="M39" s="615"/>
      <c r="N39" s="615"/>
      <c r="O39" s="615"/>
      <c r="P39" s="615"/>
      <c r="Q39" s="615"/>
      <c r="R39" s="616"/>
      <c r="S39" s="566"/>
    </row>
    <row r="40" spans="2:19" ht="13.5" customHeight="1">
      <c r="B40" s="565"/>
      <c r="C40" s="599" t="s">
        <v>3339</v>
      </c>
      <c r="D40" s="691"/>
      <c r="E40" s="691"/>
      <c r="F40" s="615"/>
      <c r="G40" s="615"/>
      <c r="H40" s="615"/>
      <c r="I40" s="615"/>
      <c r="J40" s="615"/>
      <c r="K40" s="615"/>
      <c r="L40" s="615"/>
      <c r="M40" s="615"/>
      <c r="N40" s="615"/>
      <c r="O40" s="615"/>
      <c r="P40" s="615"/>
      <c r="Q40" s="615"/>
      <c r="R40" s="616"/>
      <c r="S40" s="566"/>
    </row>
    <row r="41" spans="2:19" ht="13.5" customHeight="1">
      <c r="B41" s="565"/>
      <c r="C41" s="599" t="s">
        <v>3340</v>
      </c>
      <c r="D41" s="691"/>
      <c r="E41" s="691"/>
      <c r="F41" s="615"/>
      <c r="G41" s="615"/>
      <c r="H41" s="615"/>
      <c r="I41" s="615"/>
      <c r="J41" s="615"/>
      <c r="K41" s="615"/>
      <c r="L41" s="615"/>
      <c r="M41" s="615"/>
      <c r="N41" s="615"/>
      <c r="O41" s="615"/>
      <c r="P41" s="615"/>
      <c r="Q41" s="615"/>
      <c r="R41" s="616"/>
      <c r="S41" s="566"/>
    </row>
    <row r="42" spans="2:19" ht="13.5" customHeight="1">
      <c r="B42" s="565"/>
      <c r="C42" s="599" t="s">
        <v>624</v>
      </c>
      <c r="D42" s="691"/>
      <c r="E42" s="691"/>
      <c r="F42" s="615"/>
      <c r="G42" s="615"/>
      <c r="H42" s="615"/>
      <c r="I42" s="615"/>
      <c r="J42" s="615"/>
      <c r="K42" s="615"/>
      <c r="L42" s="615"/>
      <c r="M42" s="615"/>
      <c r="N42" s="615"/>
      <c r="O42" s="615"/>
      <c r="P42" s="615"/>
      <c r="Q42" s="615"/>
      <c r="R42" s="616"/>
      <c r="S42" s="566"/>
    </row>
    <row r="43" spans="2:19" ht="13.5" customHeight="1">
      <c r="B43" s="565"/>
      <c r="C43" s="599" t="s">
        <v>3341</v>
      </c>
      <c r="D43" s="691"/>
      <c r="E43" s="691"/>
      <c r="F43" s="615"/>
      <c r="G43" s="615"/>
      <c r="H43" s="615"/>
      <c r="I43" s="615"/>
      <c r="J43" s="615"/>
      <c r="K43" s="615"/>
      <c r="L43" s="615"/>
      <c r="M43" s="615"/>
      <c r="N43" s="615"/>
      <c r="O43" s="615"/>
      <c r="P43" s="615"/>
      <c r="Q43" s="615"/>
      <c r="R43" s="616"/>
      <c r="S43" s="566"/>
    </row>
    <row r="44" spans="2:19" ht="13.5" customHeight="1">
      <c r="B44" s="565"/>
      <c r="C44" s="599" t="s">
        <v>3342</v>
      </c>
      <c r="D44" s="691"/>
      <c r="E44" s="691"/>
      <c r="F44" s="615"/>
      <c r="G44" s="615"/>
      <c r="H44" s="615"/>
      <c r="I44" s="615"/>
      <c r="J44" s="615"/>
      <c r="K44" s="615"/>
      <c r="L44" s="615"/>
      <c r="M44" s="615"/>
      <c r="N44" s="615"/>
      <c r="O44" s="615"/>
      <c r="P44" s="615"/>
      <c r="Q44" s="615"/>
      <c r="R44" s="616"/>
      <c r="S44" s="566"/>
    </row>
    <row r="45" spans="2:19" ht="13.5" customHeight="1">
      <c r="B45" s="565"/>
      <c r="C45" s="599" t="s">
        <v>3343</v>
      </c>
      <c r="D45" s="691"/>
      <c r="E45" s="691"/>
      <c r="F45" s="615"/>
      <c r="G45" s="615"/>
      <c r="H45" s="615"/>
      <c r="I45" s="615"/>
      <c r="J45" s="615"/>
      <c r="K45" s="615"/>
      <c r="L45" s="615"/>
      <c r="M45" s="615"/>
      <c r="N45" s="615"/>
      <c r="O45" s="615"/>
      <c r="P45" s="615"/>
      <c r="Q45" s="615"/>
      <c r="R45" s="616"/>
      <c r="S45" s="566"/>
    </row>
    <row r="46" spans="2:19" ht="13.5" customHeight="1">
      <c r="B46" s="565"/>
      <c r="C46" s="601" t="s">
        <v>3344</v>
      </c>
      <c r="D46" s="693"/>
      <c r="E46" s="693"/>
      <c r="F46" s="672"/>
      <c r="G46" s="672"/>
      <c r="H46" s="672"/>
      <c r="I46" s="672"/>
      <c r="J46" s="672"/>
      <c r="K46" s="672"/>
      <c r="L46" s="672"/>
      <c r="M46" s="672"/>
      <c r="N46" s="672"/>
      <c r="O46" s="672"/>
      <c r="P46" s="672"/>
      <c r="Q46" s="672"/>
      <c r="R46" s="673"/>
      <c r="S46" s="566"/>
    </row>
    <row r="47" spans="2:19" ht="13.5" customHeight="1">
      <c r="B47" s="565"/>
      <c r="C47" s="698" t="s">
        <v>3345</v>
      </c>
      <c r="D47" s="876">
        <f>SUM(D34)+SUM(D45:D46)</f>
        <v>0</v>
      </c>
      <c r="E47" s="876">
        <f>SUM(E34)+SUM(E45:E46)</f>
        <v>0</v>
      </c>
      <c r="F47" s="613">
        <f>SUM(F34)+SUM(F45:F46)</f>
        <v>0</v>
      </c>
      <c r="G47" s="613">
        <f t="shared" ref="G47:L47" si="7">SUM(G34)+SUM(G45:G46)</f>
        <v>0</v>
      </c>
      <c r="H47" s="613">
        <f t="shared" si="7"/>
        <v>0</v>
      </c>
      <c r="I47" s="613">
        <f t="shared" si="7"/>
        <v>0</v>
      </c>
      <c r="J47" s="613">
        <f t="shared" si="7"/>
        <v>0</v>
      </c>
      <c r="K47" s="613">
        <f t="shared" si="7"/>
        <v>0</v>
      </c>
      <c r="L47" s="613">
        <f t="shared" si="7"/>
        <v>0</v>
      </c>
      <c r="M47" s="613">
        <f t="shared" ref="M47:R47" si="8">SUM(M34)+SUM(M45:M46)</f>
        <v>0</v>
      </c>
      <c r="N47" s="613">
        <f>SUM(N34)+SUM(N45:N46)</f>
        <v>0</v>
      </c>
      <c r="O47" s="613">
        <f t="shared" si="8"/>
        <v>0</v>
      </c>
      <c r="P47" s="613">
        <f t="shared" si="8"/>
        <v>0</v>
      </c>
      <c r="Q47" s="613">
        <f t="shared" si="8"/>
        <v>0</v>
      </c>
      <c r="R47" s="614">
        <f t="shared" si="8"/>
        <v>0</v>
      </c>
      <c r="S47" s="566"/>
    </row>
    <row r="48" spans="2:19" ht="13.5" customHeight="1">
      <c r="B48" s="565"/>
      <c r="C48" s="881" t="s">
        <v>3346</v>
      </c>
      <c r="D48" s="671"/>
      <c r="E48" s="671"/>
      <c r="F48" s="611"/>
      <c r="G48" s="611"/>
      <c r="H48" s="611"/>
      <c r="I48" s="611"/>
      <c r="J48" s="611"/>
      <c r="K48" s="611"/>
      <c r="L48" s="611"/>
      <c r="M48" s="611"/>
      <c r="N48" s="611"/>
      <c r="O48" s="611"/>
      <c r="P48" s="611"/>
      <c r="Q48" s="611"/>
      <c r="R48" s="612"/>
      <c r="S48" s="566"/>
    </row>
    <row r="49" spans="2:19" ht="13.5" customHeight="1">
      <c r="B49" s="565"/>
      <c r="C49" s="879" t="s">
        <v>3347</v>
      </c>
      <c r="D49" s="877">
        <f>SUM(D50:D54)</f>
        <v>0</v>
      </c>
      <c r="E49" s="877">
        <f>SUM(E50:E54)</f>
        <v>0</v>
      </c>
      <c r="F49" s="605">
        <f>SUM(F50:F54)</f>
        <v>0</v>
      </c>
      <c r="G49" s="605">
        <f>SUM(G50:G54)</f>
        <v>0</v>
      </c>
      <c r="H49" s="605">
        <f t="shared" ref="H49:Q49" si="9">SUM(H50:H54)</f>
        <v>0</v>
      </c>
      <c r="I49" s="605">
        <f t="shared" si="9"/>
        <v>0</v>
      </c>
      <c r="J49" s="605">
        <f t="shared" si="9"/>
        <v>0</v>
      </c>
      <c r="K49" s="605">
        <f t="shared" si="9"/>
        <v>0</v>
      </c>
      <c r="L49" s="605">
        <f t="shared" si="9"/>
        <v>0</v>
      </c>
      <c r="M49" s="605">
        <f t="shared" si="9"/>
        <v>0</v>
      </c>
      <c r="N49" s="605">
        <f>SUM(N50:N54)</f>
        <v>0</v>
      </c>
      <c r="O49" s="605">
        <f t="shared" si="9"/>
        <v>0</v>
      </c>
      <c r="P49" s="605">
        <f t="shared" si="9"/>
        <v>0</v>
      </c>
      <c r="Q49" s="605">
        <f t="shared" si="9"/>
        <v>0</v>
      </c>
      <c r="R49" s="606">
        <f>SUM(R50:R54)</f>
        <v>0</v>
      </c>
      <c r="S49" s="566"/>
    </row>
    <row r="50" spans="2:19" ht="13.5" customHeight="1">
      <c r="B50" s="565"/>
      <c r="C50" s="599" t="s">
        <v>3348</v>
      </c>
      <c r="D50" s="691"/>
      <c r="E50" s="691"/>
      <c r="F50" s="615"/>
      <c r="G50" s="615"/>
      <c r="H50" s="615"/>
      <c r="I50" s="615"/>
      <c r="J50" s="615"/>
      <c r="K50" s="615"/>
      <c r="L50" s="615"/>
      <c r="M50" s="615"/>
      <c r="N50" s="615"/>
      <c r="O50" s="615"/>
      <c r="P50" s="615"/>
      <c r="Q50" s="615"/>
      <c r="R50" s="616"/>
      <c r="S50" s="566"/>
    </row>
    <row r="51" spans="2:19" ht="13.5" customHeight="1">
      <c r="B51" s="565"/>
      <c r="C51" s="599" t="s">
        <v>3349</v>
      </c>
      <c r="D51" s="691"/>
      <c r="E51" s="691"/>
      <c r="F51" s="615"/>
      <c r="G51" s="615"/>
      <c r="H51" s="615"/>
      <c r="I51" s="615"/>
      <c r="J51" s="615"/>
      <c r="K51" s="615"/>
      <c r="L51" s="615"/>
      <c r="M51" s="615"/>
      <c r="N51" s="615"/>
      <c r="O51" s="615"/>
      <c r="P51" s="615"/>
      <c r="Q51" s="615"/>
      <c r="R51" s="616"/>
      <c r="S51" s="566"/>
    </row>
    <row r="52" spans="2:19" ht="13.5" customHeight="1">
      <c r="B52" s="565"/>
      <c r="C52" s="599" t="s">
        <v>3350</v>
      </c>
      <c r="D52" s="691"/>
      <c r="E52" s="691"/>
      <c r="F52" s="615"/>
      <c r="G52" s="615"/>
      <c r="H52" s="615"/>
      <c r="I52" s="615"/>
      <c r="J52" s="615"/>
      <c r="K52" s="615"/>
      <c r="L52" s="615"/>
      <c r="M52" s="615"/>
      <c r="N52" s="615"/>
      <c r="O52" s="615"/>
      <c r="P52" s="615"/>
      <c r="Q52" s="615"/>
      <c r="R52" s="616"/>
      <c r="S52" s="566"/>
    </row>
    <row r="53" spans="2:19" ht="13.5" customHeight="1">
      <c r="B53" s="565"/>
      <c r="C53" s="599" t="s">
        <v>3351</v>
      </c>
      <c r="D53" s="691"/>
      <c r="E53" s="691"/>
      <c r="F53" s="615"/>
      <c r="G53" s="615"/>
      <c r="H53" s="615"/>
      <c r="I53" s="615"/>
      <c r="J53" s="615"/>
      <c r="K53" s="615"/>
      <c r="L53" s="615"/>
      <c r="M53" s="615"/>
      <c r="N53" s="615"/>
      <c r="O53" s="615"/>
      <c r="P53" s="615"/>
      <c r="Q53" s="615"/>
      <c r="R53" s="616"/>
      <c r="S53" s="566"/>
    </row>
    <row r="54" spans="2:19" ht="13.5" customHeight="1">
      <c r="B54" s="565"/>
      <c r="C54" s="599" t="s">
        <v>3352</v>
      </c>
      <c r="D54" s="693"/>
      <c r="E54" s="693"/>
      <c r="F54" s="672"/>
      <c r="G54" s="672"/>
      <c r="H54" s="672"/>
      <c r="I54" s="672"/>
      <c r="J54" s="672"/>
      <c r="K54" s="672"/>
      <c r="L54" s="672"/>
      <c r="M54" s="672"/>
      <c r="N54" s="672"/>
      <c r="O54" s="672"/>
      <c r="P54" s="672"/>
      <c r="Q54" s="672"/>
      <c r="R54" s="673"/>
      <c r="S54" s="566"/>
    </row>
    <row r="55" spans="2:19" ht="13.5" customHeight="1">
      <c r="B55" s="565"/>
      <c r="C55" s="879" t="s">
        <v>3353</v>
      </c>
      <c r="D55" s="889">
        <f>SUM(D56:D65)</f>
        <v>0</v>
      </c>
      <c r="E55" s="894">
        <f>SUM(E56:E65)</f>
        <v>0</v>
      </c>
      <c r="F55" s="890">
        <f>SUM(F56:F65)</f>
        <v>0</v>
      </c>
      <c r="G55" s="890">
        <f>SUM(G56:G65)</f>
        <v>0</v>
      </c>
      <c r="H55" s="890">
        <f>SUM(H56:H65)</f>
        <v>0</v>
      </c>
      <c r="I55" s="890">
        <f t="shared" ref="I55:Q55" si="10">SUM(I56:I65)</f>
        <v>0</v>
      </c>
      <c r="J55" s="890">
        <f t="shared" si="10"/>
        <v>0</v>
      </c>
      <c r="K55" s="890">
        <f t="shared" si="10"/>
        <v>0</v>
      </c>
      <c r="L55" s="890">
        <f>SUM(L56:L65)</f>
        <v>0</v>
      </c>
      <c r="M55" s="890">
        <f t="shared" si="10"/>
        <v>0</v>
      </c>
      <c r="N55" s="890">
        <f t="shared" si="10"/>
        <v>0</v>
      </c>
      <c r="O55" s="890">
        <f t="shared" si="10"/>
        <v>0</v>
      </c>
      <c r="P55" s="890">
        <f t="shared" si="10"/>
        <v>0</v>
      </c>
      <c r="Q55" s="890">
        <f t="shared" si="10"/>
        <v>0</v>
      </c>
      <c r="R55" s="891">
        <f>SUM(R56:R65)</f>
        <v>0</v>
      </c>
      <c r="S55" s="566"/>
    </row>
    <row r="56" spans="2:19" ht="13.5" customHeight="1">
      <c r="B56" s="565"/>
      <c r="C56" s="599" t="s">
        <v>3354</v>
      </c>
      <c r="D56" s="888"/>
      <c r="E56" s="888"/>
      <c r="F56" s="884"/>
      <c r="G56" s="884"/>
      <c r="H56" s="884"/>
      <c r="I56" s="884"/>
      <c r="J56" s="884"/>
      <c r="K56" s="884"/>
      <c r="L56" s="884"/>
      <c r="M56" s="884"/>
      <c r="N56" s="884"/>
      <c r="O56" s="884"/>
      <c r="P56" s="884"/>
      <c r="Q56" s="884"/>
      <c r="R56" s="885"/>
      <c r="S56" s="566"/>
    </row>
    <row r="57" spans="2:19" ht="13.5" customHeight="1">
      <c r="B57" s="565"/>
      <c r="C57" s="599" t="s">
        <v>3355</v>
      </c>
      <c r="D57" s="691"/>
      <c r="E57" s="691"/>
      <c r="F57" s="615"/>
      <c r="G57" s="615"/>
      <c r="H57" s="615"/>
      <c r="I57" s="615"/>
      <c r="J57" s="615"/>
      <c r="K57" s="615"/>
      <c r="L57" s="615"/>
      <c r="M57" s="615"/>
      <c r="N57" s="615"/>
      <c r="O57" s="615"/>
      <c r="P57" s="615"/>
      <c r="Q57" s="615"/>
      <c r="R57" s="616"/>
      <c r="S57" s="566"/>
    </row>
    <row r="58" spans="2:19" ht="13.5" customHeight="1">
      <c r="B58" s="565"/>
      <c r="C58" s="599" t="s">
        <v>4189</v>
      </c>
      <c r="D58" s="691"/>
      <c r="E58" s="691"/>
      <c r="F58" s="615"/>
      <c r="G58" s="615"/>
      <c r="H58" s="615"/>
      <c r="I58" s="615"/>
      <c r="J58" s="615"/>
      <c r="K58" s="615"/>
      <c r="L58" s="615"/>
      <c r="M58" s="615"/>
      <c r="N58" s="615"/>
      <c r="O58" s="615"/>
      <c r="P58" s="615"/>
      <c r="Q58" s="615"/>
      <c r="R58" s="616"/>
      <c r="S58" s="566"/>
    </row>
    <row r="59" spans="2:19" ht="13.5" customHeight="1">
      <c r="B59" s="565"/>
      <c r="C59" s="599" t="s">
        <v>695</v>
      </c>
      <c r="D59" s="691"/>
      <c r="E59" s="691"/>
      <c r="F59" s="615"/>
      <c r="G59" s="615"/>
      <c r="H59" s="615"/>
      <c r="I59" s="615"/>
      <c r="J59" s="615"/>
      <c r="K59" s="615"/>
      <c r="L59" s="615"/>
      <c r="M59" s="615"/>
      <c r="N59" s="615"/>
      <c r="O59" s="615"/>
      <c r="P59" s="615"/>
      <c r="Q59" s="615"/>
      <c r="R59" s="616"/>
      <c r="S59" s="566"/>
    </row>
    <row r="60" spans="2:19" ht="13.5" customHeight="1">
      <c r="B60" s="565"/>
      <c r="C60" s="599" t="s">
        <v>3349</v>
      </c>
      <c r="D60" s="691"/>
      <c r="E60" s="691"/>
      <c r="F60" s="615"/>
      <c r="G60" s="615"/>
      <c r="H60" s="615"/>
      <c r="I60" s="615"/>
      <c r="J60" s="615"/>
      <c r="K60" s="615"/>
      <c r="L60" s="615"/>
      <c r="M60" s="615"/>
      <c r="N60" s="615"/>
      <c r="O60" s="615"/>
      <c r="P60" s="615"/>
      <c r="Q60" s="615"/>
      <c r="R60" s="616"/>
      <c r="S60" s="566"/>
    </row>
    <row r="61" spans="2:19" ht="13.5" customHeight="1">
      <c r="B61" s="565"/>
      <c r="C61" s="599" t="s">
        <v>3352</v>
      </c>
      <c r="D61" s="691"/>
      <c r="E61" s="691"/>
      <c r="F61" s="615"/>
      <c r="G61" s="615"/>
      <c r="H61" s="615"/>
      <c r="I61" s="615"/>
      <c r="J61" s="615"/>
      <c r="K61" s="615"/>
      <c r="L61" s="615"/>
      <c r="M61" s="615"/>
      <c r="N61" s="615"/>
      <c r="O61" s="615"/>
      <c r="P61" s="615"/>
      <c r="Q61" s="615"/>
      <c r="R61" s="616"/>
      <c r="S61" s="566"/>
    </row>
    <row r="62" spans="2:19" ht="13.5" customHeight="1">
      <c r="B62" s="565"/>
      <c r="C62" s="599" t="s">
        <v>4191</v>
      </c>
      <c r="D62" s="691"/>
      <c r="E62" s="691"/>
      <c r="F62" s="615"/>
      <c r="G62" s="615"/>
      <c r="H62" s="615"/>
      <c r="I62" s="615"/>
      <c r="J62" s="615"/>
      <c r="K62" s="615"/>
      <c r="L62" s="615"/>
      <c r="M62" s="615"/>
      <c r="N62" s="615"/>
      <c r="O62" s="615"/>
      <c r="P62" s="615"/>
      <c r="Q62" s="615"/>
      <c r="R62" s="616"/>
      <c r="S62" s="566"/>
    </row>
    <row r="63" spans="2:19" ht="13.5" customHeight="1">
      <c r="B63" s="565"/>
      <c r="C63" s="599" t="s">
        <v>3356</v>
      </c>
      <c r="D63" s="691"/>
      <c r="E63" s="691"/>
      <c r="F63" s="615"/>
      <c r="G63" s="615"/>
      <c r="H63" s="615"/>
      <c r="I63" s="615"/>
      <c r="J63" s="615"/>
      <c r="K63" s="615"/>
      <c r="L63" s="615"/>
      <c r="M63" s="615"/>
      <c r="N63" s="615"/>
      <c r="O63" s="615"/>
      <c r="P63" s="615"/>
      <c r="Q63" s="615"/>
      <c r="R63" s="616"/>
      <c r="S63" s="566"/>
    </row>
    <row r="64" spans="2:19" ht="13.5" customHeight="1">
      <c r="B64" s="565"/>
      <c r="C64" s="599" t="s">
        <v>3357</v>
      </c>
      <c r="D64" s="691"/>
      <c r="E64" s="691"/>
      <c r="F64" s="615"/>
      <c r="G64" s="615"/>
      <c r="H64" s="615"/>
      <c r="I64" s="615"/>
      <c r="J64" s="615"/>
      <c r="K64" s="615"/>
      <c r="L64" s="615"/>
      <c r="M64" s="615"/>
      <c r="N64" s="615"/>
      <c r="O64" s="615"/>
      <c r="P64" s="615"/>
      <c r="Q64" s="615"/>
      <c r="R64" s="616"/>
      <c r="S64" s="566"/>
    </row>
    <row r="65" spans="2:19" ht="13.5" customHeight="1">
      <c r="B65" s="565"/>
      <c r="C65" s="601" t="s">
        <v>3358</v>
      </c>
      <c r="D65" s="693"/>
      <c r="E65" s="693"/>
      <c r="F65" s="672"/>
      <c r="G65" s="672"/>
      <c r="H65" s="672"/>
      <c r="I65" s="672"/>
      <c r="J65" s="672"/>
      <c r="K65" s="672"/>
      <c r="L65" s="672"/>
      <c r="M65" s="672"/>
      <c r="N65" s="672"/>
      <c r="O65" s="672"/>
      <c r="P65" s="672"/>
      <c r="Q65" s="672"/>
      <c r="R65" s="673"/>
      <c r="S65" s="566"/>
    </row>
    <row r="66" spans="2:19" ht="13.5" customHeight="1">
      <c r="B66" s="565"/>
      <c r="C66" s="698" t="s">
        <v>3359</v>
      </c>
      <c r="D66" s="876">
        <f>SUM(D49,D55)</f>
        <v>0</v>
      </c>
      <c r="E66" s="876">
        <f t="shared" ref="E66:L66" si="11">SUM(E49,E55)</f>
        <v>0</v>
      </c>
      <c r="F66" s="613">
        <f t="shared" si="11"/>
        <v>0</v>
      </c>
      <c r="G66" s="613">
        <f t="shared" si="11"/>
        <v>0</v>
      </c>
      <c r="H66" s="613">
        <f t="shared" si="11"/>
        <v>0</v>
      </c>
      <c r="I66" s="613">
        <f t="shared" si="11"/>
        <v>0</v>
      </c>
      <c r="J66" s="613">
        <f t="shared" si="11"/>
        <v>0</v>
      </c>
      <c r="K66" s="613">
        <f t="shared" si="11"/>
        <v>0</v>
      </c>
      <c r="L66" s="613">
        <f t="shared" si="11"/>
        <v>0</v>
      </c>
      <c r="M66" s="613">
        <f t="shared" ref="M66:R66" si="12">SUM(M49,M55)</f>
        <v>0</v>
      </c>
      <c r="N66" s="613">
        <f t="shared" si="12"/>
        <v>0</v>
      </c>
      <c r="O66" s="613">
        <f t="shared" si="12"/>
        <v>0</v>
      </c>
      <c r="P66" s="613">
        <f t="shared" si="12"/>
        <v>0</v>
      </c>
      <c r="Q66" s="613">
        <f t="shared" si="12"/>
        <v>0</v>
      </c>
      <c r="R66" s="614">
        <f t="shared" si="12"/>
        <v>0</v>
      </c>
      <c r="S66" s="566"/>
    </row>
    <row r="67" spans="2:19" ht="13.5" customHeight="1">
      <c r="B67" s="565"/>
      <c r="C67" s="698" t="s">
        <v>3360</v>
      </c>
      <c r="D67" s="876">
        <f t="shared" ref="D67:L67" si="13">SUM(D47,D66)</f>
        <v>0</v>
      </c>
      <c r="E67" s="876">
        <f t="shared" si="13"/>
        <v>0</v>
      </c>
      <c r="F67" s="613">
        <f t="shared" si="13"/>
        <v>0</v>
      </c>
      <c r="G67" s="613">
        <f t="shared" si="13"/>
        <v>0</v>
      </c>
      <c r="H67" s="613">
        <f t="shared" si="13"/>
        <v>0</v>
      </c>
      <c r="I67" s="613">
        <f t="shared" si="13"/>
        <v>0</v>
      </c>
      <c r="J67" s="613">
        <f t="shared" si="13"/>
        <v>0</v>
      </c>
      <c r="K67" s="613">
        <f t="shared" si="13"/>
        <v>0</v>
      </c>
      <c r="L67" s="613">
        <f t="shared" si="13"/>
        <v>0</v>
      </c>
      <c r="M67" s="613">
        <f t="shared" ref="M67:R67" si="14">SUM(M47,M66)</f>
        <v>0</v>
      </c>
      <c r="N67" s="613">
        <f t="shared" si="14"/>
        <v>0</v>
      </c>
      <c r="O67" s="613">
        <f t="shared" si="14"/>
        <v>0</v>
      </c>
      <c r="P67" s="613">
        <f t="shared" si="14"/>
        <v>0</v>
      </c>
      <c r="Q67" s="613">
        <f t="shared" si="14"/>
        <v>0</v>
      </c>
      <c r="R67" s="614">
        <f t="shared" si="14"/>
        <v>0</v>
      </c>
      <c r="S67" s="566"/>
    </row>
    <row r="68" spans="2:19" ht="9.9499999999999993" customHeight="1">
      <c r="B68" s="565"/>
      <c r="C68" s="604"/>
      <c r="D68" s="604"/>
      <c r="E68" s="604"/>
      <c r="J68" s="603"/>
      <c r="K68" s="603"/>
      <c r="L68" s="603"/>
      <c r="M68" s="603"/>
      <c r="N68" s="603"/>
      <c r="O68" s="603"/>
      <c r="P68" s="603"/>
      <c r="Q68" s="603"/>
      <c r="R68" s="603"/>
      <c r="S68" s="566"/>
    </row>
    <row r="69" spans="2:19" ht="9.9499999999999993" customHeight="1">
      <c r="B69" s="565"/>
      <c r="C69" s="604"/>
      <c r="D69" s="604"/>
      <c r="E69" s="604"/>
      <c r="J69" s="603"/>
      <c r="K69" s="603"/>
      <c r="L69" s="603"/>
      <c r="M69" s="603"/>
      <c r="N69" s="603"/>
      <c r="O69" s="603"/>
      <c r="P69" s="603"/>
      <c r="Q69" s="603"/>
      <c r="R69" s="603"/>
      <c r="S69" s="566"/>
    </row>
    <row r="70" spans="2:19" ht="9.9499999999999993" hidden="1" customHeight="1">
      <c r="B70" s="565"/>
      <c r="C70" s="604"/>
      <c r="D70" s="604"/>
      <c r="E70" s="604"/>
      <c r="J70" s="603"/>
      <c r="K70" s="603"/>
      <c r="L70" s="603"/>
      <c r="M70" s="603"/>
      <c r="N70" s="603"/>
      <c r="O70" s="603"/>
      <c r="P70" s="603"/>
      <c r="Q70" s="603"/>
      <c r="R70" s="603"/>
      <c r="S70" s="566"/>
    </row>
    <row r="71" spans="2:19" ht="9.9499999999999993" hidden="1" customHeight="1">
      <c r="B71" s="565"/>
      <c r="C71" s="604"/>
      <c r="D71" s="604"/>
      <c r="E71" s="604"/>
      <c r="J71" s="603"/>
      <c r="K71" s="603"/>
      <c r="L71" s="603"/>
      <c r="M71" s="603"/>
      <c r="N71" s="603"/>
      <c r="O71" s="603"/>
      <c r="P71" s="603"/>
      <c r="Q71" s="603"/>
      <c r="R71" s="603"/>
      <c r="S71" s="566"/>
    </row>
    <row r="72" spans="2:19" ht="9.9499999999999993" hidden="1" customHeight="1">
      <c r="B72" s="565"/>
      <c r="C72" s="604"/>
      <c r="D72" s="604"/>
      <c r="E72" s="604"/>
      <c r="J72" s="603"/>
      <c r="K72" s="603"/>
      <c r="L72" s="603"/>
      <c r="M72" s="603"/>
      <c r="N72" s="603"/>
      <c r="O72" s="603"/>
      <c r="P72" s="603"/>
      <c r="Q72" s="603"/>
      <c r="R72" s="603"/>
      <c r="S72" s="566"/>
    </row>
    <row r="73" spans="2:19" ht="9.9499999999999993" hidden="1" customHeight="1">
      <c r="B73" s="565"/>
      <c r="C73" s="604"/>
      <c r="D73" s="604"/>
      <c r="E73" s="604"/>
      <c r="J73" s="603"/>
      <c r="K73" s="603"/>
      <c r="L73" s="603"/>
      <c r="M73" s="603"/>
      <c r="N73" s="603"/>
      <c r="O73" s="603"/>
      <c r="P73" s="603"/>
      <c r="Q73" s="603"/>
      <c r="R73" s="603"/>
      <c r="S73" s="566"/>
    </row>
    <row r="74" spans="2:19" ht="9.9499999999999993" hidden="1" customHeight="1">
      <c r="B74" s="565"/>
      <c r="C74" s="604"/>
      <c r="D74" s="604"/>
      <c r="E74" s="604"/>
      <c r="J74" s="603"/>
      <c r="K74" s="603"/>
      <c r="L74" s="603"/>
      <c r="M74" s="603"/>
      <c r="N74" s="603"/>
      <c r="O74" s="603"/>
      <c r="P74" s="603"/>
      <c r="Q74" s="603"/>
      <c r="R74" s="603"/>
      <c r="S74" s="566"/>
    </row>
    <row r="75" spans="2:19" ht="9.9499999999999993" hidden="1" customHeight="1">
      <c r="B75" s="565"/>
      <c r="C75" s="604"/>
      <c r="D75" s="604"/>
      <c r="E75" s="604"/>
      <c r="J75" s="603"/>
      <c r="K75" s="603"/>
      <c r="L75" s="603"/>
      <c r="M75" s="603"/>
      <c r="N75" s="603"/>
      <c r="O75" s="603"/>
      <c r="P75" s="603"/>
      <c r="Q75" s="603"/>
      <c r="R75" s="603"/>
      <c r="S75" s="566"/>
    </row>
    <row r="76" spans="2:19" ht="9.9499999999999993" hidden="1" customHeight="1">
      <c r="B76" s="565"/>
      <c r="C76" s="604"/>
      <c r="D76" s="604"/>
      <c r="E76" s="604"/>
      <c r="J76" s="603"/>
      <c r="K76" s="603"/>
      <c r="L76" s="603"/>
      <c r="M76" s="603"/>
      <c r="N76" s="603"/>
      <c r="O76" s="603"/>
      <c r="P76" s="603"/>
      <c r="Q76" s="603"/>
      <c r="R76" s="603"/>
      <c r="S76" s="566"/>
    </row>
    <row r="77" spans="2:19" ht="9.9499999999999993" hidden="1" customHeight="1">
      <c r="B77" s="565"/>
      <c r="C77" s="604"/>
      <c r="D77" s="604"/>
      <c r="E77" s="604"/>
      <c r="J77" s="603"/>
      <c r="K77" s="603"/>
      <c r="L77" s="603"/>
      <c r="M77" s="603"/>
      <c r="N77" s="603"/>
      <c r="O77" s="603"/>
      <c r="P77" s="603"/>
      <c r="Q77" s="603"/>
      <c r="R77" s="603"/>
      <c r="S77" s="566"/>
    </row>
    <row r="78" spans="2:19" ht="9.9499999999999993" hidden="1" customHeight="1">
      <c r="B78" s="565"/>
      <c r="C78" s="604"/>
      <c r="D78" s="604"/>
      <c r="E78" s="604"/>
      <c r="J78" s="603"/>
      <c r="K78" s="603"/>
      <c r="L78" s="603"/>
      <c r="M78" s="603"/>
      <c r="N78" s="603"/>
      <c r="O78" s="603"/>
      <c r="P78" s="603"/>
      <c r="Q78" s="603"/>
      <c r="R78" s="603"/>
      <c r="S78" s="566"/>
    </row>
    <row r="79" spans="2:19" ht="9.9499999999999993" hidden="1" customHeight="1">
      <c r="B79" s="565"/>
      <c r="C79" s="604"/>
      <c r="D79" s="604"/>
      <c r="E79" s="604"/>
      <c r="J79" s="603"/>
      <c r="K79" s="603"/>
      <c r="L79" s="603"/>
      <c r="M79" s="603"/>
      <c r="N79" s="603"/>
      <c r="O79" s="603"/>
      <c r="P79" s="603"/>
      <c r="Q79" s="603"/>
      <c r="R79" s="603"/>
      <c r="S79" s="566"/>
    </row>
    <row r="80" spans="2:19" ht="9.9499999999999993" hidden="1" customHeight="1">
      <c r="B80" s="565"/>
      <c r="C80" s="604"/>
      <c r="D80" s="604"/>
      <c r="E80" s="604"/>
      <c r="J80" s="603"/>
      <c r="K80" s="603"/>
      <c r="L80" s="603"/>
      <c r="M80" s="603"/>
      <c r="N80" s="603"/>
      <c r="O80" s="603"/>
      <c r="P80" s="603"/>
      <c r="Q80" s="603"/>
      <c r="R80" s="603"/>
      <c r="S80" s="566"/>
    </row>
    <row r="81" spans="2:19" ht="9.9499999999999993" hidden="1" customHeight="1">
      <c r="B81" s="565"/>
      <c r="C81" s="604"/>
      <c r="D81" s="604"/>
      <c r="E81" s="604"/>
      <c r="J81" s="603"/>
      <c r="K81" s="603"/>
      <c r="L81" s="603"/>
      <c r="M81" s="603"/>
      <c r="N81" s="603"/>
      <c r="O81" s="603"/>
      <c r="P81" s="603"/>
      <c r="Q81" s="603"/>
      <c r="R81" s="603"/>
      <c r="S81" s="566"/>
    </row>
    <row r="82" spans="2:19" ht="9.9499999999999993" hidden="1" customHeight="1">
      <c r="B82" s="565"/>
      <c r="C82" s="604"/>
      <c r="D82" s="604"/>
      <c r="E82" s="604"/>
      <c r="J82" s="603"/>
      <c r="K82" s="603"/>
      <c r="L82" s="603"/>
      <c r="M82" s="603"/>
      <c r="N82" s="603"/>
      <c r="O82" s="603"/>
      <c r="P82" s="603"/>
      <c r="Q82" s="603"/>
      <c r="R82" s="603"/>
      <c r="S82" s="566"/>
    </row>
    <row r="83" spans="2:19" ht="9.9499999999999993" hidden="1" customHeight="1">
      <c r="B83" s="565"/>
      <c r="C83" s="604"/>
      <c r="D83" s="604"/>
      <c r="E83" s="604"/>
      <c r="J83" s="603"/>
      <c r="K83" s="603"/>
      <c r="L83" s="603"/>
      <c r="M83" s="603"/>
      <c r="N83" s="603"/>
      <c r="O83" s="603"/>
      <c r="P83" s="603"/>
      <c r="Q83" s="603"/>
      <c r="R83" s="603"/>
      <c r="S83" s="566"/>
    </row>
    <row r="84" spans="2:19" ht="9.9499999999999993" hidden="1" customHeight="1">
      <c r="B84" s="565"/>
      <c r="C84" s="604"/>
      <c r="D84" s="604"/>
      <c r="E84" s="604"/>
      <c r="J84" s="603"/>
      <c r="K84" s="603"/>
      <c r="L84" s="603"/>
      <c r="M84" s="603"/>
      <c r="N84" s="603"/>
      <c r="O84" s="603"/>
      <c r="P84" s="603"/>
      <c r="Q84" s="603"/>
      <c r="R84" s="603"/>
      <c r="S84" s="566"/>
    </row>
    <row r="85" spans="2:19" ht="9.9499999999999993" hidden="1" customHeight="1">
      <c r="B85" s="565"/>
      <c r="C85" s="604"/>
      <c r="D85" s="604"/>
      <c r="E85" s="604"/>
      <c r="J85" s="603"/>
      <c r="K85" s="603"/>
      <c r="L85" s="603"/>
      <c r="M85" s="603"/>
      <c r="N85" s="603"/>
      <c r="O85" s="603"/>
      <c r="P85" s="603"/>
      <c r="Q85" s="603"/>
      <c r="R85" s="603"/>
      <c r="S85" s="566"/>
    </row>
    <row r="86" spans="2:19" ht="9.9499999999999993" hidden="1" customHeight="1">
      <c r="B86" s="565"/>
      <c r="C86" s="604"/>
      <c r="D86" s="604"/>
      <c r="E86" s="604"/>
      <c r="J86" s="603"/>
      <c r="K86" s="603"/>
      <c r="L86" s="603"/>
      <c r="M86" s="603"/>
      <c r="N86" s="603"/>
      <c r="O86" s="603"/>
      <c r="P86" s="603"/>
      <c r="Q86" s="603"/>
      <c r="R86" s="603"/>
      <c r="S86" s="566"/>
    </row>
    <row r="87" spans="2:19" ht="9.9499999999999993" hidden="1" customHeight="1">
      <c r="B87" s="565"/>
      <c r="C87" s="604"/>
      <c r="D87" s="604"/>
      <c r="E87" s="604"/>
      <c r="J87" s="603"/>
      <c r="K87" s="603"/>
      <c r="L87" s="603"/>
      <c r="M87" s="603"/>
      <c r="N87" s="603"/>
      <c r="O87" s="603"/>
      <c r="P87" s="603"/>
      <c r="Q87" s="603"/>
      <c r="R87" s="603"/>
      <c r="S87" s="566"/>
    </row>
    <row r="88" spans="2:19" ht="9.9499999999999993" hidden="1" customHeight="1">
      <c r="B88" s="565"/>
      <c r="C88" s="604"/>
      <c r="D88" s="604"/>
      <c r="E88" s="604"/>
      <c r="J88" s="603"/>
      <c r="K88" s="603"/>
      <c r="L88" s="603"/>
      <c r="M88" s="603"/>
      <c r="N88" s="603"/>
      <c r="O88" s="603"/>
      <c r="P88" s="603"/>
      <c r="Q88" s="603"/>
      <c r="R88" s="603"/>
      <c r="S88" s="566"/>
    </row>
    <row r="89" spans="2:19" ht="9.9499999999999993" hidden="1" customHeight="1">
      <c r="B89" s="565"/>
      <c r="C89" s="604"/>
      <c r="D89" s="604"/>
      <c r="E89" s="604"/>
      <c r="J89" s="603"/>
      <c r="K89" s="603"/>
      <c r="L89" s="603"/>
      <c r="M89" s="603"/>
      <c r="N89" s="603"/>
      <c r="O89" s="603"/>
      <c r="P89" s="603"/>
      <c r="Q89" s="603"/>
      <c r="R89" s="603"/>
      <c r="S89" s="566"/>
    </row>
    <row r="90" spans="2:19" ht="9.9499999999999993" hidden="1" customHeight="1">
      <c r="B90" s="565"/>
      <c r="C90" s="604"/>
      <c r="D90" s="604"/>
      <c r="E90" s="604"/>
      <c r="J90" s="603"/>
      <c r="K90" s="603"/>
      <c r="L90" s="603"/>
      <c r="M90" s="603"/>
      <c r="N90" s="603"/>
      <c r="O90" s="603"/>
      <c r="P90" s="603"/>
      <c r="Q90" s="603"/>
      <c r="R90" s="603"/>
      <c r="S90" s="566"/>
    </row>
    <row r="91" spans="2:19" ht="9.9499999999999993" hidden="1" customHeight="1">
      <c r="B91" s="565"/>
      <c r="C91" s="604"/>
      <c r="D91" s="604"/>
      <c r="E91" s="604"/>
      <c r="J91" s="603"/>
      <c r="K91" s="603"/>
      <c r="L91" s="603"/>
      <c r="M91" s="603"/>
      <c r="N91" s="603"/>
      <c r="O91" s="603"/>
      <c r="P91" s="603"/>
      <c r="Q91" s="603"/>
      <c r="R91" s="603"/>
      <c r="S91" s="566"/>
    </row>
    <row r="92" spans="2:19" ht="9.9499999999999993" hidden="1" customHeight="1">
      <c r="B92" s="565"/>
      <c r="C92" s="604"/>
      <c r="D92" s="604"/>
      <c r="E92" s="604"/>
      <c r="J92" s="603"/>
      <c r="K92" s="603"/>
      <c r="L92" s="603"/>
      <c r="M92" s="603"/>
      <c r="N92" s="603"/>
      <c r="O92" s="603"/>
      <c r="P92" s="603"/>
      <c r="Q92" s="603"/>
      <c r="R92" s="603"/>
      <c r="S92" s="566"/>
    </row>
    <row r="93" spans="2:19" ht="9.9499999999999993" hidden="1" customHeight="1">
      <c r="B93" s="565"/>
      <c r="C93" s="604"/>
      <c r="D93" s="604"/>
      <c r="E93" s="604"/>
      <c r="J93" s="603"/>
      <c r="K93" s="603"/>
      <c r="L93" s="603"/>
      <c r="M93" s="603"/>
      <c r="N93" s="603"/>
      <c r="O93" s="603"/>
      <c r="P93" s="603"/>
      <c r="Q93" s="603"/>
      <c r="R93" s="603"/>
      <c r="S93" s="566"/>
    </row>
    <row r="94" spans="2:19" ht="9.9499999999999993" hidden="1" customHeight="1">
      <c r="B94" s="565"/>
      <c r="C94" s="604"/>
      <c r="D94" s="604"/>
      <c r="E94" s="604"/>
      <c r="J94" s="603"/>
      <c r="K94" s="603"/>
      <c r="L94" s="603"/>
      <c r="M94" s="603"/>
      <c r="N94" s="603"/>
      <c r="O94" s="603"/>
      <c r="P94" s="603"/>
      <c r="Q94" s="603"/>
      <c r="R94" s="603"/>
      <c r="S94" s="566"/>
    </row>
    <row r="95" spans="2:19" ht="9.9499999999999993" hidden="1" customHeight="1">
      <c r="B95" s="565"/>
      <c r="C95" s="604"/>
      <c r="D95" s="604"/>
      <c r="E95" s="604"/>
      <c r="J95" s="603"/>
      <c r="K95" s="603"/>
      <c r="L95" s="603"/>
      <c r="M95" s="603"/>
      <c r="N95" s="603"/>
      <c r="O95" s="603"/>
      <c r="P95" s="603"/>
      <c r="Q95" s="603"/>
      <c r="R95" s="603"/>
      <c r="S95" s="566"/>
    </row>
    <row r="96" spans="2:19" ht="9.9499999999999993" hidden="1" customHeight="1">
      <c r="B96" s="565"/>
      <c r="C96" s="604"/>
      <c r="D96" s="604"/>
      <c r="E96" s="604"/>
      <c r="J96" s="603"/>
      <c r="K96" s="603"/>
      <c r="L96" s="603"/>
      <c r="M96" s="603"/>
      <c r="N96" s="603"/>
      <c r="O96" s="603"/>
      <c r="P96" s="603"/>
      <c r="Q96" s="603"/>
      <c r="R96" s="603"/>
      <c r="S96" s="566"/>
    </row>
    <row r="97" spans="2:19" ht="9.9499999999999993" hidden="1" customHeight="1">
      <c r="B97" s="565"/>
      <c r="C97" s="604"/>
      <c r="D97" s="604"/>
      <c r="E97" s="604"/>
      <c r="J97" s="603"/>
      <c r="K97" s="603"/>
      <c r="L97" s="603"/>
      <c r="M97" s="603"/>
      <c r="N97" s="603"/>
      <c r="O97" s="603"/>
      <c r="P97" s="603"/>
      <c r="Q97" s="603"/>
      <c r="R97" s="603"/>
      <c r="S97" s="566"/>
    </row>
    <row r="98" spans="2:19" ht="9.9499999999999993" hidden="1" customHeight="1">
      <c r="B98" s="565"/>
      <c r="C98" s="604"/>
      <c r="D98" s="604"/>
      <c r="E98" s="604"/>
      <c r="J98" s="603"/>
      <c r="K98" s="603"/>
      <c r="L98" s="603"/>
      <c r="M98" s="603"/>
      <c r="N98" s="603"/>
      <c r="O98" s="603"/>
      <c r="P98" s="603"/>
      <c r="Q98" s="603"/>
      <c r="R98" s="603"/>
      <c r="S98" s="566"/>
    </row>
    <row r="99" spans="2:19" ht="9.9499999999999993" hidden="1" customHeight="1">
      <c r="B99" s="565"/>
      <c r="C99" s="604"/>
      <c r="D99" s="604"/>
      <c r="E99" s="604"/>
      <c r="J99" s="603"/>
      <c r="K99" s="603"/>
      <c r="L99" s="603"/>
      <c r="M99" s="603"/>
      <c r="N99" s="603"/>
      <c r="O99" s="603"/>
      <c r="P99" s="603"/>
      <c r="Q99" s="603"/>
      <c r="R99" s="603"/>
      <c r="S99" s="566"/>
    </row>
    <row r="100" spans="2:19" ht="9.9499999999999993" hidden="1" customHeight="1">
      <c r="B100" s="565"/>
      <c r="C100" s="604"/>
      <c r="D100" s="604"/>
      <c r="E100" s="604"/>
      <c r="J100" s="603"/>
      <c r="K100" s="603"/>
      <c r="L100" s="603"/>
      <c r="M100" s="603"/>
      <c r="N100" s="603"/>
      <c r="O100" s="603"/>
      <c r="P100" s="603"/>
      <c r="Q100" s="603"/>
      <c r="R100" s="603"/>
      <c r="S100" s="566"/>
    </row>
    <row r="101" spans="2:19" ht="9.9499999999999993" hidden="1" customHeight="1">
      <c r="B101" s="565"/>
      <c r="C101" s="604"/>
      <c r="D101" s="604"/>
      <c r="E101" s="604"/>
      <c r="J101" s="603"/>
      <c r="K101" s="603"/>
      <c r="L101" s="603"/>
      <c r="M101" s="603"/>
      <c r="N101" s="603"/>
      <c r="O101" s="603"/>
      <c r="P101" s="603"/>
      <c r="Q101" s="603"/>
      <c r="R101" s="603"/>
      <c r="S101" s="566"/>
    </row>
    <row r="102" spans="2:19" ht="9.9499999999999993" hidden="1" customHeight="1">
      <c r="B102" s="565"/>
      <c r="C102" s="604"/>
      <c r="D102" s="604"/>
      <c r="E102" s="604"/>
      <c r="J102" s="603"/>
      <c r="K102" s="603"/>
      <c r="L102" s="603"/>
      <c r="M102" s="603"/>
      <c r="N102" s="603"/>
      <c r="O102" s="603"/>
      <c r="P102" s="603"/>
      <c r="Q102" s="603"/>
      <c r="R102" s="603"/>
      <c r="S102" s="566"/>
    </row>
    <row r="103" spans="2:19" ht="9.9499999999999993" hidden="1" customHeight="1">
      <c r="B103" s="565"/>
      <c r="C103" s="604"/>
      <c r="D103" s="604"/>
      <c r="E103" s="604"/>
      <c r="J103" s="603"/>
      <c r="K103" s="603"/>
      <c r="L103" s="603"/>
      <c r="M103" s="603"/>
      <c r="N103" s="603"/>
      <c r="O103" s="603"/>
      <c r="P103" s="603"/>
      <c r="Q103" s="603"/>
      <c r="R103" s="603"/>
      <c r="S103" s="566"/>
    </row>
    <row r="104" spans="2:19" ht="9.9499999999999993" hidden="1" customHeight="1">
      <c r="B104" s="565"/>
      <c r="C104" s="604"/>
      <c r="D104" s="604"/>
      <c r="E104" s="604"/>
      <c r="J104" s="603"/>
      <c r="K104" s="603"/>
      <c r="L104" s="603"/>
      <c r="M104" s="603"/>
      <c r="N104" s="603"/>
      <c r="O104" s="603"/>
      <c r="P104" s="603"/>
      <c r="Q104" s="603"/>
      <c r="R104" s="603"/>
      <c r="S104" s="566"/>
    </row>
    <row r="105" spans="2:19" ht="9.9499999999999993" hidden="1" customHeight="1">
      <c r="B105" s="565"/>
      <c r="C105" s="604"/>
      <c r="D105" s="604"/>
      <c r="E105" s="604"/>
      <c r="J105" s="603"/>
      <c r="K105" s="603"/>
      <c r="L105" s="603"/>
      <c r="M105" s="603"/>
      <c r="N105" s="603"/>
      <c r="O105" s="603"/>
      <c r="P105" s="603"/>
      <c r="Q105" s="603"/>
      <c r="R105" s="603"/>
      <c r="S105" s="566"/>
    </row>
    <row r="106" spans="2:19" ht="9.9499999999999993" hidden="1" customHeight="1">
      <c r="B106" s="565"/>
      <c r="C106" s="604"/>
      <c r="D106" s="604"/>
      <c r="E106" s="604"/>
      <c r="J106" s="603"/>
      <c r="K106" s="603"/>
      <c r="L106" s="603"/>
      <c r="M106" s="603"/>
      <c r="N106" s="603"/>
      <c r="O106" s="603"/>
      <c r="P106" s="603"/>
      <c r="Q106" s="603"/>
      <c r="R106" s="603"/>
      <c r="S106" s="566"/>
    </row>
    <row r="107" spans="2:19" ht="9.9499999999999993" hidden="1" customHeight="1">
      <c r="B107" s="565"/>
      <c r="C107" s="604"/>
      <c r="D107" s="604"/>
      <c r="E107" s="604"/>
      <c r="J107" s="603"/>
      <c r="K107" s="603"/>
      <c r="L107" s="603"/>
      <c r="M107" s="603"/>
      <c r="N107" s="603"/>
      <c r="O107" s="603"/>
      <c r="P107" s="603"/>
      <c r="Q107" s="603"/>
      <c r="R107" s="603"/>
      <c r="S107" s="566"/>
    </row>
    <row r="108" spans="2:19" ht="9.9499999999999993" hidden="1" customHeight="1">
      <c r="B108" s="565"/>
      <c r="C108" s="604"/>
      <c r="D108" s="604"/>
      <c r="E108" s="604"/>
      <c r="J108" s="603"/>
      <c r="K108" s="603"/>
      <c r="L108" s="603"/>
      <c r="M108" s="603"/>
      <c r="N108" s="603"/>
      <c r="O108" s="603"/>
      <c r="P108" s="603"/>
      <c r="Q108" s="603"/>
      <c r="R108" s="603"/>
      <c r="S108" s="566"/>
    </row>
    <row r="109" spans="2:19" ht="9.9499999999999993" hidden="1" customHeight="1">
      <c r="B109" s="565"/>
      <c r="C109" s="604"/>
      <c r="D109" s="604"/>
      <c r="E109" s="604"/>
      <c r="J109" s="603"/>
      <c r="K109" s="603"/>
      <c r="L109" s="603"/>
      <c r="M109" s="603"/>
      <c r="N109" s="603"/>
      <c r="O109" s="603"/>
      <c r="P109" s="603"/>
      <c r="Q109" s="603"/>
      <c r="R109" s="603"/>
      <c r="S109" s="566"/>
    </row>
    <row r="110" spans="2:19" ht="9.9499999999999993" hidden="1" customHeight="1">
      <c r="B110" s="565"/>
      <c r="C110" s="604"/>
      <c r="D110" s="604"/>
      <c r="E110" s="604"/>
      <c r="J110" s="603"/>
      <c r="K110" s="603"/>
      <c r="L110" s="603"/>
      <c r="M110" s="603"/>
      <c r="N110" s="603"/>
      <c r="O110" s="603"/>
      <c r="P110" s="603"/>
      <c r="Q110" s="603"/>
      <c r="R110" s="603"/>
      <c r="S110" s="566"/>
    </row>
    <row r="111" spans="2:19" ht="9.9499999999999993" hidden="1" customHeight="1">
      <c r="B111" s="565"/>
      <c r="C111" s="604"/>
      <c r="D111" s="604"/>
      <c r="E111" s="604"/>
      <c r="J111" s="603"/>
      <c r="K111" s="603"/>
      <c r="L111" s="603"/>
      <c r="M111" s="603"/>
      <c r="N111" s="603"/>
      <c r="O111" s="603"/>
      <c r="P111" s="603"/>
      <c r="Q111" s="603"/>
      <c r="R111" s="603"/>
      <c r="S111" s="566"/>
    </row>
    <row r="112" spans="2:19" ht="9.9499999999999993" hidden="1" customHeight="1">
      <c r="B112" s="565"/>
      <c r="C112" s="604"/>
      <c r="D112" s="604"/>
      <c r="E112" s="604"/>
      <c r="J112" s="603"/>
      <c r="K112" s="603"/>
      <c r="L112" s="603"/>
      <c r="M112" s="603"/>
      <c r="N112" s="603"/>
      <c r="O112" s="603"/>
      <c r="P112" s="603"/>
      <c r="Q112" s="603"/>
      <c r="R112" s="603"/>
      <c r="S112" s="566"/>
    </row>
    <row r="113" spans="2:19" ht="9.9499999999999993" hidden="1" customHeight="1">
      <c r="B113" s="565"/>
      <c r="C113" s="604"/>
      <c r="D113" s="604"/>
      <c r="E113" s="604"/>
      <c r="J113" s="603"/>
      <c r="K113" s="603"/>
      <c r="L113" s="603"/>
      <c r="M113" s="603"/>
      <c r="N113" s="603"/>
      <c r="O113" s="603"/>
      <c r="P113" s="603"/>
      <c r="Q113" s="603"/>
      <c r="R113" s="603"/>
      <c r="S113" s="566"/>
    </row>
    <row r="114" spans="2:19" ht="9.9499999999999993" hidden="1" customHeight="1">
      <c r="B114" s="565"/>
      <c r="C114" s="604"/>
      <c r="D114" s="604"/>
      <c r="E114" s="604"/>
      <c r="J114" s="603"/>
      <c r="K114" s="603"/>
      <c r="L114" s="603"/>
      <c r="M114" s="603"/>
      <c r="N114" s="603"/>
      <c r="O114" s="603"/>
      <c r="P114" s="603"/>
      <c r="Q114" s="603"/>
      <c r="R114" s="603"/>
      <c r="S114" s="566"/>
    </row>
    <row r="115" spans="2:19" ht="9.9499999999999993" hidden="1" customHeight="1">
      <c r="B115" s="565"/>
      <c r="C115" s="604"/>
      <c r="D115" s="604"/>
      <c r="E115" s="604"/>
      <c r="J115" s="603"/>
      <c r="K115" s="603"/>
      <c r="L115" s="603"/>
      <c r="M115" s="603"/>
      <c r="N115" s="603"/>
      <c r="O115" s="603"/>
      <c r="P115" s="603"/>
      <c r="Q115" s="603"/>
      <c r="R115" s="603"/>
      <c r="S115" s="566"/>
    </row>
    <row r="116" spans="2:19" ht="9.9499999999999993" hidden="1" customHeight="1">
      <c r="B116" s="565"/>
      <c r="C116" s="569"/>
      <c r="D116" s="569"/>
      <c r="E116" s="569"/>
      <c r="S116" s="566"/>
    </row>
    <row r="117" spans="2:19" ht="9.9499999999999993" hidden="1" customHeight="1">
      <c r="B117" s="565"/>
      <c r="C117" s="569"/>
      <c r="D117" s="569"/>
      <c r="E117" s="569"/>
      <c r="S117" s="566"/>
    </row>
    <row r="118" spans="2:19" ht="9.9499999999999993" hidden="1" customHeight="1">
      <c r="B118" s="565"/>
      <c r="C118" s="569"/>
      <c r="D118" s="569"/>
      <c r="E118" s="569"/>
      <c r="S118" s="566"/>
    </row>
    <row r="119" spans="2:19" ht="9.9499999999999993" hidden="1" customHeight="1">
      <c r="B119" s="565"/>
      <c r="C119" s="569"/>
      <c r="D119" s="569"/>
      <c r="E119" s="569"/>
      <c r="S119" s="566"/>
    </row>
    <row r="120" spans="2:19" ht="9.9499999999999993" hidden="1" customHeight="1">
      <c r="B120" s="565"/>
      <c r="C120" s="569"/>
      <c r="D120" s="569"/>
      <c r="E120" s="569"/>
      <c r="S120" s="566"/>
    </row>
    <row r="121" spans="2:19" ht="9.9499999999999993" hidden="1" customHeight="1">
      <c r="B121" s="565"/>
      <c r="C121" s="569"/>
      <c r="D121" s="569"/>
      <c r="E121" s="569"/>
      <c r="S121" s="566"/>
    </row>
    <row r="122" spans="2:19" ht="9.9499999999999993" hidden="1" customHeight="1">
      <c r="B122" s="565"/>
      <c r="C122" s="569"/>
      <c r="D122" s="569"/>
      <c r="E122" s="569"/>
      <c r="S122" s="566"/>
    </row>
    <row r="123" spans="2:19" ht="9.9499999999999993" hidden="1" customHeight="1">
      <c r="B123" s="565"/>
      <c r="C123" s="569"/>
      <c r="D123" s="569"/>
      <c r="E123" s="569"/>
      <c r="S123" s="566"/>
    </row>
    <row r="124" spans="2:19" ht="9.9499999999999993" hidden="1" customHeight="1">
      <c r="B124" s="565"/>
      <c r="C124" s="569"/>
      <c r="D124" s="569"/>
      <c r="E124" s="569"/>
      <c r="S124" s="566"/>
    </row>
    <row r="125" spans="2:19" ht="9.9499999999999993" hidden="1" customHeight="1">
      <c r="B125" s="565"/>
      <c r="C125" s="569"/>
      <c r="D125" s="569"/>
      <c r="E125" s="569"/>
      <c r="S125" s="566"/>
    </row>
    <row r="126" spans="2:19" hidden="1">
      <c r="B126" s="565"/>
      <c r="S126" s="566"/>
    </row>
    <row r="127" spans="2:19" hidden="1">
      <c r="B127" s="565"/>
      <c r="S127" s="566"/>
    </row>
    <row r="128" spans="2:19" hidden="1">
      <c r="B128" s="570"/>
      <c r="C128" s="571"/>
      <c r="D128" s="571"/>
      <c r="E128" s="571"/>
      <c r="F128" s="572"/>
      <c r="G128" s="572"/>
      <c r="H128" s="572"/>
      <c r="I128" s="572"/>
      <c r="J128" s="571"/>
      <c r="K128" s="571"/>
      <c r="L128" s="571"/>
      <c r="M128" s="572"/>
      <c r="N128" s="571"/>
      <c r="O128" s="571"/>
      <c r="P128" s="571"/>
      <c r="Q128" s="571"/>
      <c r="R128" s="571"/>
      <c r="S128" s="573"/>
    </row>
    <row r="130" spans="2:19" ht="11.25" hidden="1">
      <c r="B130" s="3" t="s">
        <v>3811</v>
      </c>
      <c r="C130" s="2"/>
      <c r="D130" s="2"/>
      <c r="E130" s="2"/>
      <c r="F130" s="2"/>
      <c r="G130" s="2"/>
      <c r="H130" s="2"/>
      <c r="I130" s="2"/>
      <c r="J130" s="2"/>
      <c r="K130" s="2"/>
      <c r="L130" s="2"/>
      <c r="M130" s="2"/>
      <c r="N130" s="2"/>
      <c r="O130" s="2"/>
      <c r="P130" s="2"/>
      <c r="Q130" s="831"/>
      <c r="R130" s="831"/>
      <c r="S130" s="832"/>
    </row>
    <row r="131" spans="2:19" ht="6.75" hidden="1" customHeight="1">
      <c r="B131" s="156"/>
      <c r="C131"/>
      <c r="D131"/>
      <c r="E131"/>
      <c r="F131" s="206"/>
      <c r="G131" s="206"/>
      <c r="H131" s="206"/>
      <c r="I131" s="206"/>
      <c r="J131" s="477"/>
      <c r="K131" s="477"/>
      <c r="L131" s="477"/>
      <c r="M131" s="477"/>
      <c r="N131" s="477"/>
      <c r="O131" s="126"/>
      <c r="P131" s="127"/>
      <c r="Q131" s="308"/>
      <c r="R131" s="308"/>
      <c r="S131" s="44"/>
    </row>
    <row r="132" spans="2:19" ht="11.25" hidden="1">
      <c r="B132" s="617"/>
      <c r="C132" s="6">
        <f>'F1'!$K$19</f>
        <v>0</v>
      </c>
      <c r="D132" s="6"/>
      <c r="E132" s="6"/>
      <c r="F132" s="6"/>
      <c r="G132" s="6"/>
      <c r="H132" s="6"/>
      <c r="I132" s="6"/>
      <c r="J132" s="6"/>
      <c r="K132" s="6"/>
      <c r="L132" s="6"/>
      <c r="M132" s="6"/>
      <c r="N132" s="6"/>
      <c r="O132" s="6"/>
      <c r="P132" s="6"/>
      <c r="Q132" s="558"/>
      <c r="R132" s="558"/>
      <c r="S132" s="557"/>
    </row>
    <row r="133" spans="2:19" ht="11.25" hidden="1" customHeight="1"/>
    <row r="134" spans="2:19" ht="12.75" hidden="1">
      <c r="S134" s="209" t="s">
        <v>4845</v>
      </c>
    </row>
  </sheetData>
  <sheetProtection algorithmName="SHA-512" hashValue="yhnJQkzVHnpYTL++1iAK8P456knhmboWkic+jyQXfm9a34NqSfOEox+q9emYKzuRRgiB/Dj38+12Z+PE+Jog1w==" saltValue="Zz2yizlBA68dlTIpxsMZpg==" spinCount="100000" sheet="1" objects="1" scenarios="1" selectLockedCells="1"/>
  <phoneticPr fontId="46" type="noConversion"/>
  <pageMargins left="0.75" right="0.75" top="1" bottom="1" header="0.5" footer="0.5"/>
  <pageSetup paperSize="9" scale="42"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1">
    <tabColor indexed="10"/>
    <pageSetUpPr fitToPage="1"/>
  </sheetPr>
  <dimension ref="B2:R46"/>
  <sheetViews>
    <sheetView showGridLines="0" view="pageBreakPreview" topLeftCell="A3" zoomScale="75" zoomScaleNormal="100" zoomScaleSheetLayoutView="75" workbookViewId="0">
      <selection activeCell="C30" sqref="C30"/>
    </sheetView>
  </sheetViews>
  <sheetFormatPr defaultRowHeight="12.75"/>
  <cols>
    <col min="1" max="1" width="2" customWidth="1"/>
    <col min="2" max="2" width="2.140625" customWidth="1"/>
    <col min="3" max="3" width="44.85546875" customWidth="1"/>
    <col min="4" max="7" width="10.7109375" customWidth="1"/>
    <col min="8" max="17" width="10.28515625" customWidth="1"/>
    <col min="18" max="18" width="3.28515625" customWidth="1"/>
    <col min="19" max="19" width="2.85546875" customWidth="1"/>
  </cols>
  <sheetData>
    <row r="2" spans="2:18">
      <c r="B2" s="481"/>
      <c r="C2" s="482"/>
      <c r="D2" s="482"/>
      <c r="E2" s="482"/>
      <c r="F2" s="482"/>
      <c r="G2" s="482"/>
      <c r="H2" s="482"/>
      <c r="I2" s="482"/>
      <c r="J2" s="482"/>
      <c r="K2" s="482"/>
      <c r="L2" s="482"/>
      <c r="M2" s="482"/>
      <c r="N2" s="482"/>
      <c r="O2" s="482"/>
      <c r="P2" s="482"/>
      <c r="Q2" s="482"/>
      <c r="R2" s="483"/>
    </row>
    <row r="3" spans="2:18" ht="24" customHeight="1">
      <c r="B3" s="484"/>
      <c r="C3" s="408" t="s">
        <v>2450</v>
      </c>
      <c r="D3" s="409"/>
      <c r="E3" s="409"/>
      <c r="F3" s="409"/>
      <c r="G3" s="409"/>
      <c r="H3" s="409"/>
      <c r="I3" s="409"/>
      <c r="J3" s="409"/>
      <c r="K3" s="409"/>
      <c r="L3" s="409"/>
      <c r="M3" s="410"/>
      <c r="N3" s="410"/>
      <c r="O3" s="410"/>
      <c r="P3" s="410"/>
      <c r="Q3" s="411"/>
      <c r="R3" s="485"/>
    </row>
    <row r="4" spans="2:18">
      <c r="B4" s="484"/>
      <c r="C4" s="267"/>
      <c r="D4" s="267"/>
      <c r="E4" s="267"/>
      <c r="F4" s="267"/>
      <c r="G4" s="267"/>
      <c r="H4" s="267"/>
      <c r="I4" s="267"/>
      <c r="J4" s="267"/>
      <c r="K4" s="267"/>
      <c r="L4" s="267"/>
      <c r="R4" s="485"/>
    </row>
    <row r="5" spans="2:18" ht="27.75">
      <c r="B5" s="484"/>
      <c r="H5" s="586" t="s">
        <v>2443</v>
      </c>
      <c r="K5" s="268"/>
      <c r="L5" s="268"/>
      <c r="Q5" s="345" t="s">
        <v>2131</v>
      </c>
      <c r="R5" s="485"/>
    </row>
    <row r="6" spans="2:18" ht="24">
      <c r="B6" s="484"/>
      <c r="C6" s="403" t="s">
        <v>634</v>
      </c>
      <c r="D6" s="404" t="s">
        <v>2448</v>
      </c>
      <c r="E6" s="403">
        <f>H6-3</f>
        <v>-3</v>
      </c>
      <c r="F6" s="403">
        <f>H6-2</f>
        <v>-2</v>
      </c>
      <c r="G6" s="403">
        <f>H6-1</f>
        <v>-1</v>
      </c>
      <c r="H6" s="403" t="str">
        <f>IF('F1'!AP39="","0",YEAR('F1'!AP39))</f>
        <v>0</v>
      </c>
      <c r="I6" s="403">
        <f t="shared" ref="I6:Q6" si="0">H6+1</f>
        <v>1</v>
      </c>
      <c r="J6" s="403">
        <f t="shared" si="0"/>
        <v>2</v>
      </c>
      <c r="K6" s="403">
        <f t="shared" si="0"/>
        <v>3</v>
      </c>
      <c r="L6" s="403">
        <f t="shared" si="0"/>
        <v>4</v>
      </c>
      <c r="M6" s="403">
        <f t="shared" si="0"/>
        <v>5</v>
      </c>
      <c r="N6" s="403">
        <f t="shared" si="0"/>
        <v>6</v>
      </c>
      <c r="O6" s="403">
        <f t="shared" si="0"/>
        <v>7</v>
      </c>
      <c r="P6" s="403">
        <f t="shared" si="0"/>
        <v>8</v>
      </c>
      <c r="Q6" s="403">
        <f t="shared" si="0"/>
        <v>9</v>
      </c>
      <c r="R6" s="485"/>
    </row>
    <row r="7" spans="2:18">
      <c r="B7" s="484"/>
      <c r="C7" s="298" t="s">
        <v>2662</v>
      </c>
      <c r="D7" s="271">
        <v>62219</v>
      </c>
      <c r="E7" s="289"/>
      <c r="F7" s="287"/>
      <c r="G7" s="290"/>
      <c r="H7" s="289"/>
      <c r="I7" s="287"/>
      <c r="J7" s="290"/>
      <c r="K7" s="287"/>
      <c r="L7" s="289"/>
      <c r="M7" s="287"/>
      <c r="N7" s="287"/>
      <c r="O7" s="290"/>
      <c r="P7" s="287"/>
      <c r="Q7" s="291"/>
      <c r="R7" s="485"/>
    </row>
    <row r="8" spans="2:18">
      <c r="B8" s="484"/>
      <c r="C8" s="299" t="s">
        <v>2663</v>
      </c>
      <c r="D8" s="272">
        <v>632</v>
      </c>
      <c r="E8" s="293"/>
      <c r="F8" s="293"/>
      <c r="G8" s="293"/>
      <c r="H8" s="293"/>
      <c r="I8" s="293"/>
      <c r="J8" s="293"/>
      <c r="K8" s="293"/>
      <c r="L8" s="293"/>
      <c r="M8" s="293"/>
      <c r="N8" s="293"/>
      <c r="O8" s="293"/>
      <c r="P8" s="293"/>
      <c r="Q8" s="292"/>
      <c r="R8" s="485"/>
    </row>
    <row r="9" spans="2:18">
      <c r="B9" s="484"/>
      <c r="C9" s="299" t="s">
        <v>2664</v>
      </c>
      <c r="D9" s="272">
        <v>64</v>
      </c>
      <c r="E9" s="293"/>
      <c r="F9" s="293"/>
      <c r="G9" s="293"/>
      <c r="H9" s="293"/>
      <c r="I9" s="293"/>
      <c r="J9" s="293"/>
      <c r="K9" s="293"/>
      <c r="L9" s="293"/>
      <c r="M9" s="293"/>
      <c r="N9" s="293"/>
      <c r="O9" s="293"/>
      <c r="P9" s="293"/>
      <c r="Q9" s="292"/>
      <c r="R9" s="485"/>
    </row>
    <row r="10" spans="2:18">
      <c r="B10" s="484"/>
      <c r="C10" s="299" t="s">
        <v>2665</v>
      </c>
      <c r="D10" s="272">
        <v>66</v>
      </c>
      <c r="E10" s="293"/>
      <c r="F10" s="293"/>
      <c r="G10" s="293"/>
      <c r="H10" s="293"/>
      <c r="I10" s="293"/>
      <c r="J10" s="293"/>
      <c r="K10" s="293"/>
      <c r="L10" s="293"/>
      <c r="M10" s="293"/>
      <c r="N10" s="293"/>
      <c r="O10" s="293"/>
      <c r="P10" s="293"/>
      <c r="Q10" s="292"/>
      <c r="R10" s="485"/>
    </row>
    <row r="11" spans="2:18">
      <c r="B11" s="484"/>
      <c r="C11" s="299" t="s">
        <v>2666</v>
      </c>
      <c r="D11" s="272">
        <v>67</v>
      </c>
      <c r="E11" s="293"/>
      <c r="F11" s="292"/>
      <c r="G11" s="288"/>
      <c r="H11" s="293"/>
      <c r="I11" s="292"/>
      <c r="J11" s="288"/>
      <c r="K11" s="292"/>
      <c r="L11" s="293"/>
      <c r="M11" s="292"/>
      <c r="N11" s="292"/>
      <c r="O11" s="288"/>
      <c r="P11" s="292"/>
      <c r="Q11" s="294"/>
      <c r="R11" s="485"/>
    </row>
    <row r="12" spans="2:18">
      <c r="B12" s="484"/>
      <c r="C12" s="299" t="s">
        <v>2667</v>
      </c>
      <c r="D12" s="272">
        <v>681</v>
      </c>
      <c r="E12" s="293"/>
      <c r="F12" s="293"/>
      <c r="G12" s="293"/>
      <c r="H12" s="293"/>
      <c r="I12" s="293"/>
      <c r="J12" s="293"/>
      <c r="K12" s="293"/>
      <c r="L12" s="293"/>
      <c r="M12" s="293"/>
      <c r="N12" s="293"/>
      <c r="O12" s="293"/>
      <c r="P12" s="293"/>
      <c r="Q12" s="292"/>
      <c r="R12" s="485"/>
    </row>
    <row r="13" spans="2:18">
      <c r="B13" s="484"/>
      <c r="C13" s="299" t="s">
        <v>2668</v>
      </c>
      <c r="D13" s="272">
        <v>86</v>
      </c>
      <c r="E13" s="293"/>
      <c r="F13" s="293"/>
      <c r="G13" s="293"/>
      <c r="H13" s="293"/>
      <c r="I13" s="293"/>
      <c r="J13" s="293"/>
      <c r="K13" s="293"/>
      <c r="L13" s="293"/>
      <c r="M13" s="293"/>
      <c r="N13" s="293"/>
      <c r="O13" s="293"/>
      <c r="P13" s="293"/>
      <c r="Q13" s="292"/>
      <c r="R13" s="485"/>
    </row>
    <row r="14" spans="2:18">
      <c r="B14" s="484"/>
      <c r="C14" s="300" t="s">
        <v>2669</v>
      </c>
      <c r="D14" s="272">
        <v>88</v>
      </c>
      <c r="E14" s="293"/>
      <c r="F14" s="293"/>
      <c r="G14" s="293"/>
      <c r="H14" s="293"/>
      <c r="I14" s="293"/>
      <c r="J14" s="293"/>
      <c r="K14" s="293"/>
      <c r="L14" s="293"/>
      <c r="M14" s="293"/>
      <c r="N14" s="293"/>
      <c r="O14" s="293"/>
      <c r="P14" s="293"/>
      <c r="Q14" s="292"/>
      <c r="R14" s="485"/>
    </row>
    <row r="15" spans="2:18">
      <c r="B15" s="484"/>
      <c r="C15" s="405" t="s">
        <v>2670</v>
      </c>
      <c r="D15" s="406"/>
      <c r="E15" s="395">
        <f>SUM(E7:E14)</f>
        <v>0</v>
      </c>
      <c r="F15" s="395">
        <f>SUM(F7:F14)</f>
        <v>0</v>
      </c>
      <c r="G15" s="395">
        <f>SUM(G7:G14)</f>
        <v>0</v>
      </c>
      <c r="H15" s="395">
        <f t="shared" ref="H15:Q15" si="1">SUM(H7:H14)</f>
        <v>0</v>
      </c>
      <c r="I15" s="396">
        <f t="shared" si="1"/>
        <v>0</v>
      </c>
      <c r="J15" s="401">
        <f t="shared" si="1"/>
        <v>0</v>
      </c>
      <c r="K15" s="396">
        <f t="shared" si="1"/>
        <v>0</v>
      </c>
      <c r="L15" s="395">
        <f t="shared" si="1"/>
        <v>0</v>
      </c>
      <c r="M15" s="396">
        <f t="shared" si="1"/>
        <v>0</v>
      </c>
      <c r="N15" s="396">
        <f t="shared" si="1"/>
        <v>0</v>
      </c>
      <c r="O15" s="401">
        <f t="shared" si="1"/>
        <v>0</v>
      </c>
      <c r="P15" s="396">
        <f t="shared" si="1"/>
        <v>0</v>
      </c>
      <c r="Q15" s="402">
        <f t="shared" si="1"/>
        <v>0</v>
      </c>
      <c r="R15" s="485"/>
    </row>
    <row r="16" spans="2:18">
      <c r="B16" s="484"/>
      <c r="C16" s="305" t="s">
        <v>1093</v>
      </c>
      <c r="D16" s="273">
        <v>61</v>
      </c>
      <c r="E16" s="287"/>
      <c r="F16" s="287"/>
      <c r="G16" s="287"/>
      <c r="H16" s="287"/>
      <c r="I16" s="287"/>
      <c r="J16" s="287"/>
      <c r="K16" s="287"/>
      <c r="L16" s="287"/>
      <c r="M16" s="287"/>
      <c r="N16" s="287"/>
      <c r="O16" s="287"/>
      <c r="P16" s="287"/>
      <c r="Q16" s="287"/>
      <c r="R16" s="485"/>
    </row>
    <row r="17" spans="2:18">
      <c r="B17" s="484"/>
      <c r="C17" s="299" t="s">
        <v>2671</v>
      </c>
      <c r="D17" s="273">
        <v>62</v>
      </c>
      <c r="E17" s="400">
        <f>SUM(E18:E21)</f>
        <v>0</v>
      </c>
      <c r="F17" s="400">
        <f>SUM(F18:F21)</f>
        <v>0</v>
      </c>
      <c r="G17" s="400">
        <f>SUM(G18:G21)</f>
        <v>0</v>
      </c>
      <c r="H17" s="400">
        <f t="shared" ref="H17:Q17" si="2">SUM(H18:H21)</f>
        <v>0</v>
      </c>
      <c r="I17" s="400">
        <f t="shared" si="2"/>
        <v>0</v>
      </c>
      <c r="J17" s="400">
        <f t="shared" si="2"/>
        <v>0</v>
      </c>
      <c r="K17" s="400">
        <f t="shared" si="2"/>
        <v>0</v>
      </c>
      <c r="L17" s="400">
        <f t="shared" si="2"/>
        <v>0</v>
      </c>
      <c r="M17" s="400">
        <f t="shared" si="2"/>
        <v>0</v>
      </c>
      <c r="N17" s="400">
        <f t="shared" si="2"/>
        <v>0</v>
      </c>
      <c r="O17" s="400">
        <f t="shared" si="2"/>
        <v>0</v>
      </c>
      <c r="P17" s="400">
        <f t="shared" si="2"/>
        <v>0</v>
      </c>
      <c r="Q17" s="400">
        <f t="shared" si="2"/>
        <v>0</v>
      </c>
      <c r="R17" s="485"/>
    </row>
    <row r="18" spans="2:18">
      <c r="B18" s="484"/>
      <c r="C18" s="300" t="s">
        <v>2672</v>
      </c>
      <c r="D18" s="273">
        <v>621</v>
      </c>
      <c r="E18" s="292"/>
      <c r="F18" s="288"/>
      <c r="G18" s="292"/>
      <c r="H18" s="292"/>
      <c r="I18" s="288"/>
      <c r="J18" s="292"/>
      <c r="K18" s="288"/>
      <c r="L18" s="292"/>
      <c r="M18" s="288"/>
      <c r="N18" s="292"/>
      <c r="O18" s="288"/>
      <c r="P18" s="292"/>
      <c r="Q18" s="292"/>
      <c r="R18" s="485"/>
    </row>
    <row r="19" spans="2:18">
      <c r="B19" s="484"/>
      <c r="C19" s="300" t="s">
        <v>2673</v>
      </c>
      <c r="D19" s="273" t="s">
        <v>1096</v>
      </c>
      <c r="E19" s="292"/>
      <c r="F19" s="292"/>
      <c r="G19" s="292"/>
      <c r="H19" s="292"/>
      <c r="I19" s="292"/>
      <c r="J19" s="292"/>
      <c r="K19" s="292"/>
      <c r="L19" s="292"/>
      <c r="M19" s="292"/>
      <c r="N19" s="292"/>
      <c r="O19" s="292"/>
      <c r="P19" s="292"/>
      <c r="Q19" s="292"/>
      <c r="R19" s="485"/>
    </row>
    <row r="20" spans="2:18">
      <c r="B20" s="484"/>
      <c r="C20" s="300" t="s">
        <v>205</v>
      </c>
      <c r="D20" s="273" t="s">
        <v>1095</v>
      </c>
      <c r="E20" s="292"/>
      <c r="F20" s="288"/>
      <c r="G20" s="292"/>
      <c r="H20" s="292"/>
      <c r="I20" s="288"/>
      <c r="J20" s="292"/>
      <c r="K20" s="288"/>
      <c r="L20" s="292"/>
      <c r="M20" s="288"/>
      <c r="N20" s="292"/>
      <c r="O20" s="288"/>
      <c r="P20" s="292"/>
      <c r="Q20" s="292"/>
      <c r="R20" s="485"/>
    </row>
    <row r="21" spans="2:18">
      <c r="B21" s="484"/>
      <c r="C21" s="300" t="s">
        <v>206</v>
      </c>
      <c r="D21" s="273" t="s">
        <v>1098</v>
      </c>
      <c r="E21" s="292"/>
      <c r="F21" s="292"/>
      <c r="G21" s="292"/>
      <c r="H21" s="292"/>
      <c r="I21" s="292"/>
      <c r="J21" s="292"/>
      <c r="K21" s="292"/>
      <c r="L21" s="292"/>
      <c r="M21" s="292"/>
      <c r="N21" s="292"/>
      <c r="O21" s="292"/>
      <c r="P21" s="292"/>
      <c r="Q21" s="292"/>
      <c r="R21" s="485"/>
    </row>
    <row r="22" spans="2:18" hidden="1">
      <c r="B22" s="484"/>
      <c r="C22" s="301" t="s">
        <v>207</v>
      </c>
      <c r="D22" s="277"/>
      <c r="E22" s="396"/>
      <c r="F22" s="396"/>
      <c r="G22" s="396"/>
      <c r="H22" s="396">
        <f t="shared" ref="H22:Q22" si="3">H16+H17</f>
        <v>0</v>
      </c>
      <c r="I22" s="396">
        <f t="shared" si="3"/>
        <v>0</v>
      </c>
      <c r="J22" s="396">
        <f t="shared" si="3"/>
        <v>0</v>
      </c>
      <c r="K22" s="396">
        <f t="shared" si="3"/>
        <v>0</v>
      </c>
      <c r="L22" s="396">
        <f t="shared" si="3"/>
        <v>0</v>
      </c>
      <c r="M22" s="396">
        <f t="shared" si="3"/>
        <v>0</v>
      </c>
      <c r="N22" s="396">
        <f t="shared" si="3"/>
        <v>0</v>
      </c>
      <c r="O22" s="396">
        <f t="shared" si="3"/>
        <v>0</v>
      </c>
      <c r="P22" s="396">
        <f t="shared" si="3"/>
        <v>0</v>
      </c>
      <c r="Q22" s="396">
        <f t="shared" si="3"/>
        <v>0</v>
      </c>
      <c r="R22" s="485"/>
    </row>
    <row r="23" spans="2:18" hidden="1">
      <c r="B23" s="484"/>
      <c r="C23" s="301" t="s">
        <v>208</v>
      </c>
      <c r="D23" s="274"/>
      <c r="E23" s="396"/>
      <c r="F23" s="396"/>
      <c r="G23" s="396"/>
      <c r="H23" s="396">
        <f t="shared" ref="H23:Q23" si="4">H15+H22</f>
        <v>0</v>
      </c>
      <c r="I23" s="396">
        <f t="shared" si="4"/>
        <v>0</v>
      </c>
      <c r="J23" s="396">
        <f t="shared" si="4"/>
        <v>0</v>
      </c>
      <c r="K23" s="396">
        <f t="shared" si="4"/>
        <v>0</v>
      </c>
      <c r="L23" s="396">
        <f t="shared" si="4"/>
        <v>0</v>
      </c>
      <c r="M23" s="396">
        <f t="shared" si="4"/>
        <v>0</v>
      </c>
      <c r="N23" s="396">
        <f t="shared" si="4"/>
        <v>0</v>
      </c>
      <c r="O23" s="396">
        <f t="shared" si="4"/>
        <v>0</v>
      </c>
      <c r="P23" s="396">
        <f t="shared" si="4"/>
        <v>0</v>
      </c>
      <c r="Q23" s="396">
        <f t="shared" si="4"/>
        <v>0</v>
      </c>
      <c r="R23" s="485"/>
    </row>
    <row r="24" spans="2:18">
      <c r="B24" s="484"/>
      <c r="C24" s="306" t="s">
        <v>209</v>
      </c>
      <c r="D24" s="275"/>
      <c r="E24" s="396">
        <f>'Quadro 9 POC'!E6</f>
        <v>0</v>
      </c>
      <c r="F24" s="396">
        <f>'Quadro 9 POC'!F6</f>
        <v>0</v>
      </c>
      <c r="G24" s="396">
        <f>'Quadro 9 POC'!G6</f>
        <v>0</v>
      </c>
      <c r="H24" s="396">
        <f>'Quadro 9 POC'!H6</f>
        <v>0</v>
      </c>
      <c r="I24" s="396">
        <f>'Quadro 9 POC'!I6</f>
        <v>0</v>
      </c>
      <c r="J24" s="396">
        <f>'Quadro 9 POC'!J6</f>
        <v>0</v>
      </c>
      <c r="K24" s="396">
        <f>'Quadro 9 POC'!K6</f>
        <v>0</v>
      </c>
      <c r="L24" s="396">
        <f>'Quadro 9 POC'!L6</f>
        <v>0</v>
      </c>
      <c r="M24" s="396">
        <f>'Quadro 9 POC'!M6</f>
        <v>0</v>
      </c>
      <c r="N24" s="396">
        <f>'Quadro 9 POC'!N6</f>
        <v>0</v>
      </c>
      <c r="O24" s="396">
        <f>'Quadro 9 POC'!O6</f>
        <v>0</v>
      </c>
      <c r="P24" s="396">
        <f>'Quadro 9 POC'!P6</f>
        <v>0</v>
      </c>
      <c r="Q24" s="396">
        <f>'Quadro 9 POC'!Q6</f>
        <v>0</v>
      </c>
      <c r="R24" s="485"/>
    </row>
    <row r="25" spans="2:18" hidden="1">
      <c r="B25" s="484"/>
      <c r="C25" s="301" t="s">
        <v>81</v>
      </c>
      <c r="D25" s="274"/>
      <c r="E25" s="407"/>
      <c r="F25" s="407"/>
      <c r="G25" s="407"/>
      <c r="H25" s="407" t="e">
        <f t="shared" ref="H25:Q25" si="5">H23/H24</f>
        <v>#DIV/0!</v>
      </c>
      <c r="I25" s="407" t="e">
        <f t="shared" si="5"/>
        <v>#DIV/0!</v>
      </c>
      <c r="J25" s="407" t="e">
        <f t="shared" si="5"/>
        <v>#DIV/0!</v>
      </c>
      <c r="K25" s="407" t="e">
        <f t="shared" si="5"/>
        <v>#DIV/0!</v>
      </c>
      <c r="L25" s="407" t="e">
        <f t="shared" si="5"/>
        <v>#DIV/0!</v>
      </c>
      <c r="M25" s="407" t="e">
        <f t="shared" si="5"/>
        <v>#DIV/0!</v>
      </c>
      <c r="N25" s="407" t="e">
        <f t="shared" si="5"/>
        <v>#DIV/0!</v>
      </c>
      <c r="O25" s="407" t="e">
        <f t="shared" si="5"/>
        <v>#DIV/0!</v>
      </c>
      <c r="P25" s="407" t="e">
        <f t="shared" si="5"/>
        <v>#DIV/0!</v>
      </c>
      <c r="Q25" s="407" t="e">
        <f t="shared" si="5"/>
        <v>#DIV/0!</v>
      </c>
      <c r="R25" s="485"/>
    </row>
    <row r="26" spans="2:18" hidden="1">
      <c r="B26" s="484"/>
      <c r="C26" s="301" t="s">
        <v>2418</v>
      </c>
      <c r="D26" s="319"/>
      <c r="E26" s="320"/>
      <c r="F26" s="320"/>
      <c r="G26" s="320"/>
      <c r="H26" s="320" t="e">
        <f t="shared" ref="H26:Q26" si="6">H22/H24</f>
        <v>#DIV/0!</v>
      </c>
      <c r="I26" s="320" t="e">
        <f t="shared" si="6"/>
        <v>#DIV/0!</v>
      </c>
      <c r="J26" s="320" t="e">
        <f t="shared" si="6"/>
        <v>#DIV/0!</v>
      </c>
      <c r="K26" s="320" t="e">
        <f t="shared" si="6"/>
        <v>#DIV/0!</v>
      </c>
      <c r="L26" s="320" t="e">
        <f t="shared" si="6"/>
        <v>#DIV/0!</v>
      </c>
      <c r="M26" s="320" t="e">
        <f t="shared" si="6"/>
        <v>#DIV/0!</v>
      </c>
      <c r="N26" s="320" t="e">
        <f t="shared" si="6"/>
        <v>#DIV/0!</v>
      </c>
      <c r="O26" s="320" t="e">
        <f t="shared" si="6"/>
        <v>#DIV/0!</v>
      </c>
      <c r="P26" s="320" t="e">
        <f t="shared" si="6"/>
        <v>#DIV/0!</v>
      </c>
      <c r="Q26" s="320" t="e">
        <f t="shared" si="6"/>
        <v>#DIV/0!</v>
      </c>
      <c r="R26" s="485"/>
    </row>
    <row r="27" spans="2:18">
      <c r="B27" s="484"/>
      <c r="C27" s="207"/>
      <c r="E27" s="326"/>
      <c r="F27" s="326"/>
      <c r="G27" s="326"/>
      <c r="H27" s="326"/>
      <c r="I27" s="326"/>
      <c r="J27" s="326"/>
      <c r="K27" s="326"/>
      <c r="L27" s="326"/>
      <c r="M27" s="326"/>
      <c r="N27" s="326"/>
      <c r="O27" s="326"/>
      <c r="P27" s="326"/>
      <c r="Q27" s="326"/>
      <c r="R27" s="485"/>
    </row>
    <row r="28" spans="2:18">
      <c r="B28" s="484"/>
      <c r="C28" s="301" t="s">
        <v>2444</v>
      </c>
      <c r="D28" s="319"/>
      <c r="E28" s="395">
        <f>E7+E8+E9+E14</f>
        <v>0</v>
      </c>
      <c r="F28" s="395">
        <f>F7+F8+F9+F14</f>
        <v>0</v>
      </c>
      <c r="G28" s="395">
        <f>G7+G8+G9+G14</f>
        <v>0</v>
      </c>
      <c r="H28" s="395">
        <f>H7+H8+H9+H14</f>
        <v>0</v>
      </c>
      <c r="I28" s="395">
        <f t="shared" ref="I28:Q28" si="7">I7+I8+I9+I14</f>
        <v>0</v>
      </c>
      <c r="J28" s="395">
        <f t="shared" si="7"/>
        <v>0</v>
      </c>
      <c r="K28" s="395">
        <f t="shared" si="7"/>
        <v>0</v>
      </c>
      <c r="L28" s="395">
        <f t="shared" si="7"/>
        <v>0</v>
      </c>
      <c r="M28" s="395">
        <f t="shared" si="7"/>
        <v>0</v>
      </c>
      <c r="N28" s="395">
        <f t="shared" si="7"/>
        <v>0</v>
      </c>
      <c r="O28" s="395">
        <f t="shared" si="7"/>
        <v>0</v>
      </c>
      <c r="P28" s="395">
        <f t="shared" si="7"/>
        <v>0</v>
      </c>
      <c r="Q28" s="396">
        <f t="shared" si="7"/>
        <v>0</v>
      </c>
      <c r="R28" s="485"/>
    </row>
    <row r="29" spans="2:18">
      <c r="B29" s="484"/>
      <c r="R29" s="485"/>
    </row>
    <row r="30" spans="2:18">
      <c r="B30" s="484"/>
      <c r="C30" s="301" t="s">
        <v>2445</v>
      </c>
      <c r="D30" s="319"/>
      <c r="E30" s="397"/>
      <c r="F30" s="397"/>
      <c r="G30" s="397"/>
      <c r="H30" s="397"/>
      <c r="I30" s="397"/>
      <c r="J30" s="397"/>
      <c r="K30" s="397"/>
      <c r="L30" s="397"/>
      <c r="M30" s="397"/>
      <c r="N30" s="397"/>
      <c r="O30" s="397"/>
      <c r="P30" s="397"/>
      <c r="Q30" s="398"/>
      <c r="R30" s="485"/>
    </row>
    <row r="31" spans="2:18">
      <c r="B31" s="484"/>
      <c r="C31" s="301" t="s">
        <v>2455</v>
      </c>
      <c r="D31" s="319"/>
      <c r="E31" s="395">
        <f>E7+E8+E9+E13+E14-E30</f>
        <v>0</v>
      </c>
      <c r="F31" s="395">
        <f>F7+F8+F9+F13+F14-F30</f>
        <v>0</v>
      </c>
      <c r="G31" s="395">
        <f>G7+G8+G9+G13+G14-G30</f>
        <v>0</v>
      </c>
      <c r="H31" s="395">
        <f>H7+H8+H9+H13+H14-H30</f>
        <v>0</v>
      </c>
      <c r="I31" s="395">
        <f t="shared" ref="I31:Q31" si="8">I7+I8+I9+I13+I14-I30</f>
        <v>0</v>
      </c>
      <c r="J31" s="395">
        <f t="shared" si="8"/>
        <v>0</v>
      </c>
      <c r="K31" s="395">
        <f t="shared" si="8"/>
        <v>0</v>
      </c>
      <c r="L31" s="395">
        <f t="shared" si="8"/>
        <v>0</v>
      </c>
      <c r="M31" s="395">
        <f t="shared" si="8"/>
        <v>0</v>
      </c>
      <c r="N31" s="395">
        <f t="shared" si="8"/>
        <v>0</v>
      </c>
      <c r="O31" s="395">
        <f t="shared" si="8"/>
        <v>0</v>
      </c>
      <c r="P31" s="395">
        <f t="shared" si="8"/>
        <v>0</v>
      </c>
      <c r="Q31" s="396">
        <f t="shared" si="8"/>
        <v>0</v>
      </c>
      <c r="R31" s="485"/>
    </row>
    <row r="32" spans="2:18">
      <c r="B32" s="484"/>
      <c r="C32" s="301" t="s">
        <v>2446</v>
      </c>
      <c r="D32" s="319"/>
      <c r="E32" s="1964"/>
      <c r="F32" s="1965"/>
      <c r="G32" s="1966"/>
      <c r="H32" s="395">
        <f>H31</f>
        <v>0</v>
      </c>
      <c r="I32" s="395">
        <f t="shared" ref="I32:Q32" si="9">I31+H32</f>
        <v>0</v>
      </c>
      <c r="J32" s="395">
        <f t="shared" si="9"/>
        <v>0</v>
      </c>
      <c r="K32" s="395">
        <f t="shared" si="9"/>
        <v>0</v>
      </c>
      <c r="L32" s="395">
        <f t="shared" si="9"/>
        <v>0</v>
      </c>
      <c r="M32" s="395">
        <f t="shared" si="9"/>
        <v>0</v>
      </c>
      <c r="N32" s="395">
        <f t="shared" si="9"/>
        <v>0</v>
      </c>
      <c r="O32" s="395">
        <f t="shared" si="9"/>
        <v>0</v>
      </c>
      <c r="P32" s="395">
        <f t="shared" si="9"/>
        <v>0</v>
      </c>
      <c r="Q32" s="396">
        <f t="shared" si="9"/>
        <v>0</v>
      </c>
      <c r="R32" s="485"/>
    </row>
    <row r="33" spans="2:18">
      <c r="B33" s="484"/>
      <c r="C33" s="207"/>
      <c r="H33" s="326"/>
      <c r="I33" s="326"/>
      <c r="J33" s="326"/>
      <c r="K33" s="326"/>
      <c r="L33" s="326"/>
      <c r="M33" s="326"/>
      <c r="N33" s="326"/>
      <c r="O33" s="326"/>
      <c r="P33" s="326"/>
      <c r="Q33" s="326"/>
      <c r="R33" s="485"/>
    </row>
    <row r="34" spans="2:18">
      <c r="B34" s="484"/>
      <c r="C34" s="206" t="s">
        <v>210</v>
      </c>
      <c r="R34" s="485"/>
    </row>
    <row r="35" spans="2:18">
      <c r="B35" s="484"/>
      <c r="C35" t="s">
        <v>211</v>
      </c>
      <c r="R35" s="485"/>
    </row>
    <row r="36" spans="2:18">
      <c r="B36" s="484"/>
      <c r="C36" t="s">
        <v>212</v>
      </c>
      <c r="R36" s="485"/>
    </row>
    <row r="37" spans="2:18">
      <c r="B37" s="484"/>
      <c r="R37" s="485"/>
    </row>
    <row r="38" spans="2:18">
      <c r="B38" s="484"/>
      <c r="C38" t="s">
        <v>2457</v>
      </c>
      <c r="R38" s="485"/>
    </row>
    <row r="39" spans="2:18">
      <c r="B39" s="484"/>
      <c r="C39" t="s">
        <v>2456</v>
      </c>
      <c r="R39" s="485"/>
    </row>
    <row r="40" spans="2:18">
      <c r="B40" s="488"/>
      <c r="C40" s="489"/>
      <c r="D40" s="489"/>
      <c r="E40" s="489"/>
      <c r="F40" s="489"/>
      <c r="G40" s="489"/>
      <c r="H40" s="489"/>
      <c r="I40" s="489"/>
      <c r="J40" s="489"/>
      <c r="K40" s="489"/>
      <c r="L40" s="489"/>
      <c r="M40" s="489"/>
      <c r="N40" s="489"/>
      <c r="O40" s="489"/>
      <c r="P40" s="489"/>
      <c r="Q40" s="489"/>
      <c r="R40" s="490"/>
    </row>
    <row r="42" spans="2:18">
      <c r="B42" s="3" t="s">
        <v>3811</v>
      </c>
      <c r="C42" s="2"/>
      <c r="D42" s="2"/>
      <c r="E42" s="2"/>
      <c r="F42" s="2"/>
      <c r="G42" s="2"/>
      <c r="H42" s="2"/>
      <c r="I42" s="2"/>
      <c r="J42" s="2"/>
      <c r="K42" s="2"/>
      <c r="L42" s="2"/>
      <c r="M42" s="2"/>
      <c r="N42" s="2"/>
      <c r="O42" s="578"/>
      <c r="P42" s="578"/>
      <c r="Q42" s="578"/>
      <c r="R42" s="579"/>
    </row>
    <row r="43" spans="2:18" ht="6.75" customHeight="1">
      <c r="B43" s="156"/>
      <c r="D43" s="206"/>
      <c r="E43" s="206"/>
      <c r="F43" s="206"/>
      <c r="G43" s="206"/>
      <c r="H43" s="477"/>
      <c r="I43" s="477"/>
      <c r="J43" s="477"/>
      <c r="K43" s="477"/>
      <c r="L43" s="477"/>
      <c r="M43" s="126"/>
      <c r="N43" s="127"/>
      <c r="O43" s="308"/>
      <c r="P43" s="308"/>
      <c r="Q43" s="308"/>
    </row>
    <row r="44" spans="2:18">
      <c r="B44" s="4">
        <f>'F1'!$K$19</f>
        <v>0</v>
      </c>
      <c r="C44" s="6"/>
      <c r="D44" s="6"/>
      <c r="E44" s="6"/>
      <c r="F44" s="6"/>
      <c r="G44" s="6"/>
      <c r="H44" s="6"/>
      <c r="I44" s="6"/>
      <c r="J44" s="6"/>
      <c r="K44" s="6"/>
      <c r="L44" s="6"/>
      <c r="M44" s="6"/>
      <c r="N44" s="6"/>
      <c r="O44" s="558"/>
      <c r="P44" s="558"/>
      <c r="Q44" s="558"/>
      <c r="R44" s="575"/>
    </row>
    <row r="46" spans="2:18">
      <c r="R46" s="219" t="s">
        <v>4852</v>
      </c>
    </row>
  </sheetData>
  <mergeCells count="1">
    <mergeCell ref="E32:G32"/>
  </mergeCells>
  <phoneticPr fontId="0" type="noConversion"/>
  <printOptions horizontalCentered="1" verticalCentered="1"/>
  <pageMargins left="0.70866141732283472" right="0.27559055118110237" top="0.98425196850393704" bottom="0.98425196850393704" header="0.51181102362204722" footer="0.51181102362204722"/>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1:AZ133"/>
  <sheetViews>
    <sheetView showGridLines="0" showRowColHeaders="0" zoomScale="75" zoomScaleNormal="75" zoomScaleSheetLayoutView="100" workbookViewId="0">
      <selection activeCell="K19" sqref="K19:AH19"/>
    </sheetView>
  </sheetViews>
  <sheetFormatPr defaultColWidth="0" defaultRowHeight="12.75" zeroHeight="1"/>
  <cols>
    <col min="1" max="1" width="1" style="964" customWidth="1"/>
    <col min="2" max="2" width="1.42578125" style="964" customWidth="1"/>
    <col min="3" max="7" width="1.7109375" style="964" customWidth="1"/>
    <col min="8" max="8" width="3.42578125" style="964" customWidth="1"/>
    <col min="9" max="9" width="3" style="964" customWidth="1"/>
    <col min="10" max="10" width="2.5703125" style="964" customWidth="1"/>
    <col min="11" max="11" width="1.7109375" style="964" customWidth="1"/>
    <col min="12" max="12" width="3.28515625" style="964" customWidth="1"/>
    <col min="13" max="14" width="1.7109375" style="964" customWidth="1"/>
    <col min="15" max="15" width="7" style="964" customWidth="1"/>
    <col min="16" max="27" width="1.7109375" style="964" customWidth="1"/>
    <col min="28" max="28" width="3.28515625" style="964" customWidth="1"/>
    <col min="29" max="29" width="3.42578125" style="964" customWidth="1"/>
    <col min="30" max="30" width="5.85546875" style="964" customWidth="1"/>
    <col min="31" max="39" width="1.7109375" style="964" customWidth="1"/>
    <col min="40" max="40" width="2.28515625" style="964" customWidth="1"/>
    <col min="41" max="41" width="6.85546875" style="964" customWidth="1"/>
    <col min="42" max="48" width="1.7109375" style="964" customWidth="1"/>
    <col min="49" max="49" width="3" style="964" customWidth="1"/>
    <col min="50" max="50" width="1.42578125" style="964" customWidth="1"/>
    <col min="51" max="51" width="7.85546875" style="964" customWidth="1"/>
    <col min="52" max="52" width="0" style="964" hidden="1" customWidth="1"/>
    <col min="53" max="54" width="7.85546875" style="964" customWidth="1"/>
    <col min="55" max="16384" width="0" style="964" hidden="1"/>
  </cols>
  <sheetData>
    <row r="1" spans="2:49"/>
    <row r="2" spans="2:49" ht="3.75" customHeight="1">
      <c r="B2" s="961"/>
      <c r="C2" s="962"/>
      <c r="D2" s="962"/>
      <c r="E2" s="962"/>
      <c r="F2" s="962"/>
      <c r="G2" s="962"/>
      <c r="H2" s="962"/>
      <c r="I2" s="962"/>
      <c r="J2" s="962"/>
      <c r="K2" s="962"/>
      <c r="L2" s="962"/>
      <c r="M2" s="962"/>
      <c r="N2" s="962"/>
      <c r="O2" s="962"/>
      <c r="P2" s="962"/>
      <c r="Q2" s="962"/>
      <c r="R2" s="962"/>
      <c r="S2" s="962"/>
      <c r="T2" s="962"/>
      <c r="U2" s="962"/>
      <c r="V2" s="962"/>
      <c r="W2" s="962"/>
      <c r="X2" s="962"/>
      <c r="Y2" s="962"/>
      <c r="Z2" s="962"/>
      <c r="AA2" s="962"/>
      <c r="AB2" s="962"/>
      <c r="AC2" s="962"/>
      <c r="AD2" s="962"/>
      <c r="AE2" s="962"/>
      <c r="AF2" s="962"/>
      <c r="AG2" s="962"/>
      <c r="AH2" s="962"/>
      <c r="AI2" s="962"/>
      <c r="AJ2" s="962"/>
      <c r="AK2" s="962"/>
      <c r="AL2" s="962"/>
      <c r="AM2" s="962"/>
      <c r="AN2" s="962"/>
      <c r="AO2" s="962"/>
      <c r="AP2" s="962"/>
      <c r="AQ2" s="962"/>
      <c r="AR2" s="962"/>
      <c r="AS2" s="962"/>
      <c r="AT2" s="962"/>
      <c r="AU2" s="962"/>
      <c r="AV2" s="962"/>
      <c r="AW2" s="963"/>
    </row>
    <row r="3" spans="2:49">
      <c r="B3" s="965"/>
      <c r="AW3" s="966"/>
    </row>
    <row r="4" spans="2:49">
      <c r="B4" s="965"/>
      <c r="AW4" s="966"/>
    </row>
    <row r="5" spans="2:49">
      <c r="B5" s="965"/>
      <c r="AW5" s="966"/>
    </row>
    <row r="6" spans="2:49" ht="6" customHeight="1">
      <c r="B6" s="965"/>
      <c r="AW6" s="966"/>
    </row>
    <row r="7" spans="2:49" ht="8.25" customHeight="1">
      <c r="B7" s="965"/>
      <c r="AW7" s="966"/>
    </row>
    <row r="8" spans="2:49" ht="15">
      <c r="B8" s="965"/>
      <c r="C8" s="1685" t="s">
        <v>2110</v>
      </c>
      <c r="D8" s="1685"/>
      <c r="E8" s="1685"/>
      <c r="F8" s="1685"/>
      <c r="G8" s="1685"/>
      <c r="H8" s="1685"/>
      <c r="I8" s="1685"/>
      <c r="J8" s="1685"/>
      <c r="K8" s="1685"/>
      <c r="L8" s="1685"/>
      <c r="M8" s="1685"/>
      <c r="N8" s="1685"/>
      <c r="O8" s="1685"/>
      <c r="P8" s="1685"/>
      <c r="Q8" s="1685"/>
      <c r="R8" s="1685"/>
      <c r="S8" s="1685"/>
      <c r="T8" s="1685"/>
      <c r="U8" s="1685"/>
      <c r="V8" s="1685"/>
      <c r="W8" s="1685"/>
      <c r="X8" s="1685"/>
      <c r="Y8" s="1685"/>
      <c r="Z8" s="1685"/>
      <c r="AA8" s="1685"/>
      <c r="AB8" s="1685"/>
      <c r="AC8" s="1685"/>
      <c r="AD8" s="1685"/>
      <c r="AE8" s="1685"/>
      <c r="AF8" s="1685"/>
      <c r="AG8" s="1685"/>
      <c r="AH8" s="1685"/>
      <c r="AI8" s="1685"/>
      <c r="AJ8" s="1685"/>
      <c r="AK8" s="1685"/>
      <c r="AL8" s="1685"/>
      <c r="AM8" s="1685"/>
      <c r="AN8" s="1685"/>
      <c r="AO8" s="1685"/>
      <c r="AP8" s="1685"/>
      <c r="AQ8" s="1685"/>
      <c r="AR8" s="1685"/>
      <c r="AS8" s="1685"/>
      <c r="AT8" s="1685"/>
      <c r="AU8" s="1685"/>
      <c r="AV8" s="1685"/>
      <c r="AW8" s="966"/>
    </row>
    <row r="9" spans="2:49" ht="6" customHeight="1">
      <c r="B9" s="965"/>
      <c r="C9" s="1672"/>
      <c r="D9" s="1672"/>
      <c r="E9" s="1672"/>
      <c r="F9" s="1672"/>
      <c r="G9" s="1672"/>
      <c r="H9" s="1672"/>
      <c r="I9" s="1672"/>
      <c r="J9" s="1672"/>
      <c r="K9" s="1672"/>
      <c r="L9" s="1672"/>
      <c r="M9" s="1672"/>
      <c r="N9" s="1672"/>
      <c r="O9" s="1672"/>
      <c r="P9" s="1672"/>
      <c r="Q9" s="1672"/>
      <c r="R9" s="1672"/>
      <c r="S9" s="1672"/>
      <c r="T9" s="1672"/>
      <c r="U9" s="1672"/>
      <c r="V9" s="1672"/>
      <c r="W9" s="1672"/>
      <c r="X9" s="1672"/>
      <c r="Y9" s="1672"/>
      <c r="Z9" s="1672"/>
      <c r="AA9" s="1672"/>
      <c r="AB9" s="1672"/>
      <c r="AC9" s="1672"/>
      <c r="AD9" s="1672"/>
      <c r="AE9" s="1672"/>
      <c r="AF9" s="1672"/>
      <c r="AG9" s="1672"/>
      <c r="AH9" s="1672"/>
      <c r="AI9" s="1672"/>
      <c r="AJ9" s="1672"/>
      <c r="AK9" s="1672"/>
      <c r="AL9" s="1672"/>
      <c r="AM9" s="1672"/>
      <c r="AN9" s="1672"/>
      <c r="AO9" s="1672"/>
      <c r="AP9" s="1672"/>
      <c r="AQ9" s="1672"/>
      <c r="AR9" s="1672"/>
      <c r="AS9" s="1672"/>
      <c r="AT9" s="1672"/>
      <c r="AU9" s="1672"/>
      <c r="AV9" s="1672"/>
      <c r="AW9" s="966"/>
    </row>
    <row r="10" spans="2:49">
      <c r="B10" s="965"/>
      <c r="C10" s="968" t="s">
        <v>3704</v>
      </c>
      <c r="D10" s="968"/>
      <c r="E10" s="968"/>
      <c r="F10" s="968"/>
      <c r="G10" s="968"/>
      <c r="H10" s="968"/>
      <c r="I10" s="968"/>
      <c r="J10" s="968"/>
      <c r="K10" s="968"/>
      <c r="L10" s="968"/>
      <c r="M10" s="968"/>
      <c r="N10" s="968"/>
      <c r="O10" s="968"/>
      <c r="P10" s="968"/>
      <c r="Q10" s="968"/>
      <c r="R10" s="968"/>
      <c r="S10" s="968"/>
      <c r="T10" s="968"/>
      <c r="U10" s="968"/>
      <c r="V10" s="968"/>
      <c r="W10" s="968"/>
      <c r="X10" s="968"/>
      <c r="Y10" s="968"/>
      <c r="Z10" s="968"/>
      <c r="AA10" s="968"/>
      <c r="AB10" s="968"/>
      <c r="AC10" s="968"/>
      <c r="AD10" s="968"/>
      <c r="AE10" s="968"/>
      <c r="AF10" s="968"/>
      <c r="AG10" s="968"/>
      <c r="AH10" s="968"/>
      <c r="AI10" s="968"/>
      <c r="AJ10" s="969"/>
      <c r="AK10" s="969"/>
      <c r="AL10" s="969"/>
      <c r="AM10" s="969"/>
      <c r="AN10" s="969"/>
      <c r="AO10" s="969"/>
      <c r="AP10" s="969"/>
      <c r="AQ10" s="969"/>
      <c r="AR10" s="969"/>
      <c r="AS10" s="969"/>
      <c r="AT10" s="969"/>
      <c r="AU10" s="969"/>
      <c r="AV10" s="969"/>
      <c r="AW10" s="966"/>
    </row>
    <row r="11" spans="2:49">
      <c r="B11" s="965"/>
      <c r="C11" s="970" t="s">
        <v>3320</v>
      </c>
      <c r="D11" s="968"/>
      <c r="E11" s="971"/>
      <c r="F11" s="971"/>
      <c r="G11" s="971"/>
      <c r="H11" s="971"/>
      <c r="I11" s="971"/>
      <c r="J11" s="971"/>
      <c r="K11" s="971"/>
      <c r="L11" s="971"/>
      <c r="M11" s="971"/>
      <c r="N11" s="971"/>
      <c r="O11" s="971"/>
      <c r="P11" s="971"/>
      <c r="Q11" s="971"/>
      <c r="R11" s="971"/>
      <c r="S11" s="971"/>
      <c r="T11" s="971"/>
      <c r="U11" s="971"/>
      <c r="V11" s="971"/>
      <c r="W11" s="971"/>
      <c r="X11" s="971"/>
      <c r="Y11" s="971"/>
      <c r="Z11" s="971"/>
      <c r="AA11" s="971"/>
      <c r="AB11" s="971"/>
      <c r="AC11" s="971"/>
      <c r="AD11" s="971"/>
      <c r="AE11" s="971"/>
      <c r="AF11" s="971"/>
      <c r="AG11" s="971"/>
      <c r="AH11" s="971"/>
      <c r="AI11" s="971"/>
      <c r="AJ11" s="972"/>
      <c r="AK11" s="972"/>
      <c r="AL11" s="972"/>
      <c r="AM11" s="972"/>
      <c r="AN11" s="972"/>
      <c r="AO11" s="972"/>
      <c r="AP11" s="972"/>
      <c r="AQ11" s="972"/>
      <c r="AR11" s="972"/>
      <c r="AS11" s="972"/>
      <c r="AT11" s="972"/>
      <c r="AU11" s="972"/>
      <c r="AV11" s="969"/>
      <c r="AW11" s="966"/>
    </row>
    <row r="12" spans="2:49">
      <c r="B12" s="965"/>
      <c r="C12" s="973" t="s">
        <v>5657</v>
      </c>
      <c r="D12" s="968"/>
      <c r="E12" s="971"/>
      <c r="F12" s="971"/>
      <c r="G12" s="971"/>
      <c r="H12" s="971"/>
      <c r="I12" s="971"/>
      <c r="J12" s="971"/>
      <c r="K12" s="971"/>
      <c r="L12" s="971"/>
      <c r="M12" s="971"/>
      <c r="N12" s="971"/>
      <c r="O12" s="971"/>
      <c r="P12" s="971"/>
      <c r="Q12" s="971"/>
      <c r="R12" s="971"/>
      <c r="S12" s="971"/>
      <c r="T12" s="971"/>
      <c r="U12" s="971"/>
      <c r="V12" s="971"/>
      <c r="W12" s="971"/>
      <c r="X12" s="971"/>
      <c r="Y12" s="971"/>
      <c r="Z12" s="971"/>
      <c r="AA12" s="971"/>
      <c r="AB12" s="971"/>
      <c r="AC12" s="971"/>
      <c r="AD12" s="971"/>
      <c r="AE12" s="971"/>
      <c r="AF12" s="971"/>
      <c r="AG12" s="971"/>
      <c r="AH12" s="971"/>
      <c r="AI12" s="971"/>
      <c r="AJ12" s="972"/>
      <c r="AK12" s="972"/>
      <c r="AL12" s="972"/>
      <c r="AM12" s="972"/>
      <c r="AN12" s="972"/>
      <c r="AO12" s="972"/>
      <c r="AP12" s="972"/>
      <c r="AQ12" s="972"/>
      <c r="AR12" s="972"/>
      <c r="AS12" s="972"/>
      <c r="AT12" s="972"/>
      <c r="AU12" s="972"/>
      <c r="AV12" s="969"/>
      <c r="AW12" s="966"/>
    </row>
    <row r="13" spans="2:49">
      <c r="B13" s="965"/>
      <c r="C13" s="973"/>
      <c r="D13" s="974" t="s">
        <v>5691</v>
      </c>
      <c r="E13" s="971"/>
      <c r="F13" s="971"/>
      <c r="G13" s="971"/>
      <c r="H13" s="974"/>
      <c r="I13" s="971"/>
      <c r="J13" s="971"/>
      <c r="K13" s="971"/>
      <c r="L13" s="971"/>
      <c r="M13" s="971"/>
      <c r="N13" s="971"/>
      <c r="O13" s="971"/>
      <c r="P13" s="971"/>
      <c r="Q13" s="971"/>
      <c r="R13" s="971"/>
      <c r="S13" s="971"/>
      <c r="T13" s="971"/>
      <c r="U13" s="971"/>
      <c r="V13" s="971"/>
      <c r="W13" s="971"/>
      <c r="X13" s="971"/>
      <c r="Y13" s="971"/>
      <c r="Z13" s="971"/>
      <c r="AA13" s="971"/>
      <c r="AB13" s="971"/>
      <c r="AC13" s="971"/>
      <c r="AD13" s="971"/>
      <c r="AE13" s="971"/>
      <c r="AF13" s="971"/>
      <c r="AG13" s="971"/>
      <c r="AH13" s="971"/>
      <c r="AI13" s="971"/>
      <c r="AJ13" s="972"/>
      <c r="AK13" s="972"/>
      <c r="AL13" s="972"/>
      <c r="AM13" s="972"/>
      <c r="AN13" s="972"/>
      <c r="AO13" s="972"/>
      <c r="AP13" s="972"/>
      <c r="AQ13" s="972"/>
      <c r="AR13" s="972"/>
      <c r="AS13" s="972"/>
      <c r="AT13" s="972"/>
      <c r="AU13" s="972"/>
      <c r="AV13" s="969"/>
      <c r="AW13" s="966"/>
    </row>
    <row r="14" spans="2:49">
      <c r="B14" s="975"/>
      <c r="C14" s="976"/>
      <c r="D14" s="976" t="s">
        <v>5692</v>
      </c>
      <c r="E14" s="976"/>
      <c r="F14" s="976"/>
      <c r="G14" s="977"/>
      <c r="H14" s="977"/>
      <c r="I14" s="977"/>
      <c r="J14" s="977"/>
      <c r="K14" s="977"/>
      <c r="L14" s="977"/>
      <c r="M14" s="977"/>
      <c r="N14" s="977"/>
      <c r="O14" s="977"/>
      <c r="P14" s="977"/>
      <c r="Q14" s="977"/>
      <c r="R14" s="977"/>
      <c r="S14" s="977"/>
      <c r="T14" s="977"/>
      <c r="U14" s="977"/>
      <c r="V14" s="977"/>
      <c r="W14" s="977"/>
      <c r="X14" s="977"/>
      <c r="Y14" s="977"/>
      <c r="Z14" s="977"/>
      <c r="AA14" s="977"/>
      <c r="AB14" s="977"/>
      <c r="AC14" s="977"/>
      <c r="AD14" s="977"/>
      <c r="AE14" s="977"/>
      <c r="AF14" s="977"/>
      <c r="AG14" s="977"/>
      <c r="AH14" s="977"/>
      <c r="AI14" s="977"/>
      <c r="AJ14" s="978"/>
      <c r="AK14" s="978"/>
      <c r="AL14" s="978"/>
      <c r="AM14" s="978"/>
      <c r="AN14" s="978"/>
      <c r="AO14" s="978"/>
      <c r="AP14" s="978"/>
      <c r="AQ14" s="978"/>
      <c r="AR14" s="978"/>
      <c r="AS14" s="979"/>
      <c r="AT14" s="979"/>
      <c r="AU14" s="979"/>
      <c r="AV14" s="979"/>
      <c r="AW14" s="980"/>
    </row>
    <row r="15" spans="2:49" ht="6" customHeight="1">
      <c r="B15" s="981"/>
      <c r="C15" s="981"/>
      <c r="D15" s="969"/>
      <c r="E15" s="969"/>
      <c r="F15" s="969"/>
      <c r="G15" s="969"/>
      <c r="H15" s="969"/>
      <c r="I15" s="969"/>
      <c r="J15" s="969"/>
      <c r="K15" s="969"/>
      <c r="L15" s="982"/>
      <c r="M15" s="982"/>
      <c r="N15" s="982"/>
      <c r="O15" s="982"/>
      <c r="P15" s="982"/>
      <c r="Q15" s="982"/>
      <c r="R15" s="982"/>
      <c r="S15" s="982"/>
      <c r="T15" s="982"/>
      <c r="U15" s="982"/>
      <c r="V15" s="982"/>
      <c r="W15" s="982"/>
      <c r="X15" s="982"/>
      <c r="Y15" s="982"/>
      <c r="Z15" s="982"/>
      <c r="AA15" s="982"/>
      <c r="AB15" s="982"/>
      <c r="AC15" s="982"/>
      <c r="AD15" s="982"/>
      <c r="AE15" s="982"/>
      <c r="AF15" s="982"/>
      <c r="AG15" s="982"/>
      <c r="AH15" s="982"/>
      <c r="AI15" s="982"/>
      <c r="AJ15" s="982"/>
      <c r="AK15" s="982"/>
      <c r="AL15" s="982"/>
      <c r="AM15" s="982"/>
      <c r="AN15" s="982"/>
      <c r="AO15" s="982"/>
      <c r="AP15" s="982"/>
      <c r="AQ15" s="982"/>
      <c r="AR15" s="982"/>
      <c r="AS15" s="982"/>
      <c r="AT15" s="982"/>
      <c r="AU15" s="982"/>
      <c r="AV15" s="982"/>
    </row>
    <row r="16" spans="2:49" ht="5.25" customHeight="1">
      <c r="B16" s="961"/>
      <c r="C16" s="983"/>
      <c r="D16" s="983"/>
      <c r="E16" s="983"/>
      <c r="F16" s="983"/>
      <c r="G16" s="983"/>
      <c r="H16" s="983"/>
      <c r="I16" s="983"/>
      <c r="J16" s="983"/>
      <c r="K16" s="962"/>
      <c r="L16" s="962"/>
      <c r="M16" s="962"/>
      <c r="N16" s="962"/>
      <c r="O16" s="962"/>
      <c r="P16" s="962"/>
      <c r="Q16" s="962"/>
      <c r="R16" s="962"/>
      <c r="S16" s="962"/>
      <c r="T16" s="962"/>
      <c r="U16" s="962"/>
      <c r="V16" s="962"/>
      <c r="W16" s="962"/>
      <c r="X16" s="962"/>
      <c r="Y16" s="962"/>
      <c r="Z16" s="962"/>
      <c r="AA16" s="962"/>
      <c r="AB16" s="962"/>
      <c r="AC16" s="962"/>
      <c r="AD16" s="962"/>
      <c r="AE16" s="962"/>
      <c r="AF16" s="962"/>
      <c r="AG16" s="962"/>
      <c r="AH16" s="962"/>
      <c r="AI16" s="962"/>
      <c r="AJ16" s="962"/>
      <c r="AK16" s="962"/>
      <c r="AL16" s="962"/>
      <c r="AM16" s="962"/>
      <c r="AN16" s="962"/>
      <c r="AO16" s="962"/>
      <c r="AP16" s="962"/>
      <c r="AQ16" s="962"/>
      <c r="AR16" s="962"/>
      <c r="AS16" s="962"/>
      <c r="AT16" s="962"/>
      <c r="AU16" s="962"/>
      <c r="AV16" s="962"/>
      <c r="AW16" s="963"/>
    </row>
    <row r="17" spans="2:49" ht="14.25" customHeight="1">
      <c r="B17" s="965"/>
      <c r="C17" s="984" t="s">
        <v>3566</v>
      </c>
      <c r="D17" s="984"/>
      <c r="E17" s="984"/>
      <c r="F17" s="984"/>
      <c r="G17" s="984"/>
      <c r="H17" s="984"/>
      <c r="I17" s="984"/>
      <c r="J17" s="984"/>
      <c r="K17" s="984"/>
      <c r="L17" s="984"/>
      <c r="M17" s="984"/>
      <c r="N17" s="984"/>
      <c r="AW17" s="966"/>
    </row>
    <row r="18" spans="2:49" ht="6" customHeight="1">
      <c r="B18" s="965"/>
      <c r="C18" s="985"/>
      <c r="D18" s="985"/>
      <c r="E18" s="985"/>
      <c r="F18" s="985"/>
      <c r="G18" s="985"/>
      <c r="H18" s="985"/>
      <c r="I18" s="986"/>
      <c r="J18" s="986"/>
      <c r="K18" s="985"/>
      <c r="L18" s="985"/>
      <c r="M18" s="985"/>
      <c r="N18" s="987"/>
      <c r="O18" s="987"/>
      <c r="P18" s="987"/>
      <c r="Q18" s="987"/>
      <c r="R18" s="987"/>
      <c r="S18" s="987"/>
      <c r="T18" s="987"/>
      <c r="U18" s="987"/>
      <c r="V18" s="987"/>
      <c r="W18" s="987"/>
      <c r="X18" s="987"/>
      <c r="Y18" s="987"/>
      <c r="Z18" s="987"/>
      <c r="AA18" s="987"/>
      <c r="AB18" s="987"/>
      <c r="AC18" s="987"/>
      <c r="AD18" s="987"/>
      <c r="AE18" s="987"/>
      <c r="AF18" s="987"/>
      <c r="AG18" s="987"/>
      <c r="AH18" s="987"/>
      <c r="AI18" s="987"/>
      <c r="AJ18" s="987"/>
      <c r="AK18" s="987"/>
      <c r="AL18" s="987"/>
      <c r="AM18" s="987"/>
      <c r="AN18" s="987"/>
      <c r="AO18" s="987"/>
      <c r="AP18" s="987"/>
      <c r="AQ18" s="987"/>
      <c r="AR18" s="987"/>
      <c r="AS18" s="987"/>
      <c r="AT18" s="987"/>
      <c r="AU18" s="987"/>
      <c r="AV18" s="987"/>
      <c r="AW18" s="966"/>
    </row>
    <row r="19" spans="2:49" ht="14.25" customHeight="1">
      <c r="B19" s="965"/>
      <c r="C19" s="985" t="s">
        <v>2098</v>
      </c>
      <c r="D19" s="985"/>
      <c r="E19" s="985"/>
      <c r="F19" s="985"/>
      <c r="G19" s="985"/>
      <c r="H19" s="985"/>
      <c r="I19" s="986"/>
      <c r="J19" s="986"/>
      <c r="K19" s="1686"/>
      <c r="L19" s="1687"/>
      <c r="M19" s="1687"/>
      <c r="N19" s="1687"/>
      <c r="O19" s="1687"/>
      <c r="P19" s="1687"/>
      <c r="Q19" s="1687"/>
      <c r="R19" s="1687"/>
      <c r="S19" s="1687"/>
      <c r="T19" s="1687"/>
      <c r="U19" s="1687"/>
      <c r="V19" s="1687"/>
      <c r="W19" s="1687"/>
      <c r="X19" s="1687"/>
      <c r="Y19" s="1687"/>
      <c r="Z19" s="1687"/>
      <c r="AA19" s="1687"/>
      <c r="AB19" s="1687"/>
      <c r="AC19" s="1687"/>
      <c r="AD19" s="1687"/>
      <c r="AE19" s="1687"/>
      <c r="AF19" s="1687"/>
      <c r="AG19" s="1687"/>
      <c r="AH19" s="1688"/>
      <c r="AI19" s="986"/>
      <c r="AJ19" s="985" t="s">
        <v>2099</v>
      </c>
      <c r="AK19" s="986"/>
      <c r="AL19" s="985"/>
      <c r="AM19" s="1689"/>
      <c r="AN19" s="1690"/>
      <c r="AO19" s="1690"/>
      <c r="AP19" s="1690"/>
      <c r="AQ19" s="1690"/>
      <c r="AR19" s="1690"/>
      <c r="AS19" s="1690"/>
      <c r="AT19" s="1690"/>
      <c r="AU19" s="1690"/>
      <c r="AV19" s="1691"/>
      <c r="AW19" s="966"/>
    </row>
    <row r="20" spans="2:49" ht="5.25" customHeight="1">
      <c r="B20" s="965"/>
      <c r="C20" s="985"/>
      <c r="D20" s="985"/>
      <c r="E20" s="985"/>
      <c r="F20" s="985"/>
      <c r="G20" s="985"/>
      <c r="H20" s="985"/>
      <c r="I20" s="986"/>
      <c r="J20" s="986"/>
      <c r="K20" s="985"/>
      <c r="L20" s="985"/>
      <c r="M20" s="985"/>
      <c r="N20" s="987"/>
      <c r="O20" s="987"/>
      <c r="P20" s="987"/>
      <c r="Q20" s="987"/>
      <c r="R20" s="987"/>
      <c r="S20" s="987"/>
      <c r="T20" s="987"/>
      <c r="U20" s="987"/>
      <c r="V20" s="987"/>
      <c r="W20" s="987"/>
      <c r="X20" s="987"/>
      <c r="Y20" s="987"/>
      <c r="Z20" s="987"/>
      <c r="AA20" s="987"/>
      <c r="AB20" s="987"/>
      <c r="AC20" s="987"/>
      <c r="AD20" s="987"/>
      <c r="AE20" s="987"/>
      <c r="AF20" s="987"/>
      <c r="AG20" s="987"/>
      <c r="AH20" s="987"/>
      <c r="AI20" s="987"/>
      <c r="AJ20" s="987"/>
      <c r="AK20" s="987"/>
      <c r="AL20" s="987"/>
      <c r="AM20" s="987"/>
      <c r="AN20" s="987"/>
      <c r="AO20" s="987"/>
      <c r="AP20" s="987"/>
      <c r="AQ20" s="987"/>
      <c r="AR20" s="987"/>
      <c r="AS20" s="987"/>
      <c r="AT20" s="987"/>
      <c r="AU20" s="987"/>
      <c r="AV20" s="987"/>
      <c r="AW20" s="966"/>
    </row>
    <row r="21" spans="2:49" ht="14.25" customHeight="1">
      <c r="B21" s="965"/>
      <c r="C21" s="988" t="s">
        <v>2100</v>
      </c>
      <c r="D21" s="988"/>
      <c r="E21" s="988"/>
      <c r="F21" s="988"/>
      <c r="G21" s="988"/>
      <c r="H21" s="988"/>
      <c r="I21" s="986"/>
      <c r="J21" s="986"/>
      <c r="K21" s="1686"/>
      <c r="L21" s="1687"/>
      <c r="M21" s="1687"/>
      <c r="N21" s="1687"/>
      <c r="O21" s="1687"/>
      <c r="P21" s="1687"/>
      <c r="Q21" s="1687"/>
      <c r="R21" s="1687"/>
      <c r="S21" s="1687"/>
      <c r="T21" s="1687"/>
      <c r="U21" s="1687"/>
      <c r="V21" s="1687"/>
      <c r="W21" s="1687"/>
      <c r="X21" s="1687"/>
      <c r="Y21" s="1687"/>
      <c r="Z21" s="1687"/>
      <c r="AA21" s="1687"/>
      <c r="AB21" s="1687"/>
      <c r="AC21" s="1687"/>
      <c r="AD21" s="1687"/>
      <c r="AE21" s="1687"/>
      <c r="AF21" s="1687"/>
      <c r="AG21" s="1687"/>
      <c r="AH21" s="1687"/>
      <c r="AI21" s="1687"/>
      <c r="AJ21" s="1687"/>
      <c r="AK21" s="1687"/>
      <c r="AL21" s="1687"/>
      <c r="AM21" s="1687"/>
      <c r="AN21" s="1687"/>
      <c r="AO21" s="1687"/>
      <c r="AP21" s="1687"/>
      <c r="AQ21" s="1687"/>
      <c r="AR21" s="1687"/>
      <c r="AS21" s="1687"/>
      <c r="AT21" s="1687"/>
      <c r="AU21" s="1687"/>
      <c r="AV21" s="1688"/>
      <c r="AW21" s="966"/>
    </row>
    <row r="22" spans="2:49" ht="3" customHeight="1">
      <c r="B22" s="965"/>
      <c r="C22" s="985"/>
      <c r="D22" s="985"/>
      <c r="E22" s="985"/>
      <c r="F22" s="985"/>
      <c r="G22" s="985"/>
      <c r="H22" s="985"/>
      <c r="I22" s="986"/>
      <c r="J22" s="986"/>
      <c r="K22" s="985"/>
      <c r="L22" s="985"/>
      <c r="M22" s="987"/>
      <c r="N22" s="986"/>
      <c r="O22" s="986"/>
      <c r="P22" s="986"/>
      <c r="Q22" s="987"/>
      <c r="R22" s="987"/>
      <c r="S22" s="987"/>
      <c r="T22" s="987"/>
      <c r="U22" s="987"/>
      <c r="V22" s="987"/>
      <c r="W22" s="987"/>
      <c r="X22" s="987"/>
      <c r="Y22" s="987"/>
      <c r="Z22" s="987"/>
      <c r="AA22" s="987"/>
      <c r="AB22" s="987"/>
      <c r="AC22" s="987"/>
      <c r="AD22" s="987"/>
      <c r="AE22" s="987"/>
      <c r="AF22" s="987"/>
      <c r="AG22" s="987"/>
      <c r="AH22" s="987"/>
      <c r="AI22" s="987"/>
      <c r="AJ22" s="987"/>
      <c r="AK22" s="987"/>
      <c r="AL22" s="987"/>
      <c r="AM22" s="987"/>
      <c r="AN22" s="987"/>
      <c r="AO22" s="987"/>
      <c r="AP22" s="987"/>
      <c r="AQ22" s="987"/>
      <c r="AR22" s="987"/>
      <c r="AS22" s="987"/>
      <c r="AT22" s="987"/>
      <c r="AU22" s="987"/>
      <c r="AV22" s="987"/>
      <c r="AW22" s="966"/>
    </row>
    <row r="23" spans="2:49" ht="14.25" customHeight="1">
      <c r="B23" s="965"/>
      <c r="C23" s="988" t="s">
        <v>1766</v>
      </c>
      <c r="D23" s="988"/>
      <c r="E23" s="988"/>
      <c r="F23" s="988"/>
      <c r="G23" s="988"/>
      <c r="H23" s="988"/>
      <c r="I23" s="986"/>
      <c r="J23" s="986"/>
      <c r="K23" s="1686"/>
      <c r="L23" s="1687"/>
      <c r="M23" s="1687"/>
      <c r="N23" s="1687"/>
      <c r="O23" s="1687"/>
      <c r="P23" s="1687"/>
      <c r="Q23" s="1687"/>
      <c r="R23" s="1687"/>
      <c r="S23" s="1687"/>
      <c r="T23" s="1687"/>
      <c r="U23" s="1687"/>
      <c r="V23" s="1687"/>
      <c r="W23" s="1687"/>
      <c r="X23" s="1687"/>
      <c r="Y23" s="1688"/>
      <c r="Z23" s="987"/>
      <c r="AA23" s="988" t="s">
        <v>1718</v>
      </c>
      <c r="AB23" s="988"/>
      <c r="AC23" s="988"/>
      <c r="AD23" s="988"/>
      <c r="AE23" s="1692" t="str">
        <f>IF(ISERROR(VLOOKUP(K23,Tabelas!$F$9:$G$184,2,FALSE))=TRUE,"",VLOOKUP(K23,Tabelas!$F$9:$G$184,2,FALSE))</f>
        <v/>
      </c>
      <c r="AF23" s="1693"/>
      <c r="AG23" s="1693"/>
      <c r="AH23" s="1693"/>
      <c r="AI23" s="1693"/>
      <c r="AJ23" s="1693"/>
      <c r="AK23" s="1693"/>
      <c r="AL23" s="1693"/>
      <c r="AM23" s="1693"/>
      <c r="AN23" s="1693"/>
      <c r="AO23" s="1693"/>
      <c r="AP23" s="1693"/>
      <c r="AQ23" s="1693"/>
      <c r="AR23" s="1693"/>
      <c r="AS23" s="1693"/>
      <c r="AT23" s="1693"/>
      <c r="AU23" s="1693"/>
      <c r="AV23" s="1694"/>
      <c r="AW23" s="966"/>
    </row>
    <row r="24" spans="2:49" ht="14.25" customHeight="1">
      <c r="B24" s="965"/>
      <c r="I24" s="986"/>
      <c r="J24" s="986"/>
      <c r="AJ24" s="989"/>
      <c r="AW24" s="966"/>
    </row>
    <row r="25" spans="2:49" ht="14.25" customHeight="1">
      <c r="B25" s="965"/>
      <c r="C25" s="988" t="s">
        <v>1719</v>
      </c>
      <c r="D25" s="988"/>
      <c r="E25" s="988"/>
      <c r="F25" s="988"/>
      <c r="G25" s="988"/>
      <c r="H25" s="986"/>
      <c r="I25" s="986"/>
      <c r="J25" s="986"/>
      <c r="K25" s="1705"/>
      <c r="L25" s="1706"/>
      <c r="M25" s="1706"/>
      <c r="N25" s="1706"/>
      <c r="O25" s="1706"/>
      <c r="P25" s="1706"/>
      <c r="Q25" s="1706"/>
      <c r="R25" s="1706"/>
      <c r="S25" s="1706"/>
      <c r="T25" s="1706"/>
      <c r="U25" s="1707"/>
      <c r="V25" s="986"/>
      <c r="W25" s="986"/>
      <c r="X25" s="986"/>
      <c r="Y25" s="986"/>
      <c r="Z25" s="986"/>
      <c r="AA25" s="988" t="s">
        <v>2101</v>
      </c>
      <c r="AB25" s="987"/>
      <c r="AC25" s="986"/>
      <c r="AD25" s="986"/>
      <c r="AE25" s="1686"/>
      <c r="AF25" s="1687"/>
      <c r="AG25" s="1687"/>
      <c r="AH25" s="1687"/>
      <c r="AI25" s="1687"/>
      <c r="AJ25" s="1687"/>
      <c r="AK25" s="1687"/>
      <c r="AL25" s="1687"/>
      <c r="AM25" s="1687"/>
      <c r="AN25" s="1687"/>
      <c r="AO25" s="1687"/>
      <c r="AP25" s="1687"/>
      <c r="AQ25" s="1687"/>
      <c r="AR25" s="1687"/>
      <c r="AS25" s="1687"/>
      <c r="AT25" s="1687"/>
      <c r="AU25" s="1687"/>
      <c r="AV25" s="1688"/>
      <c r="AW25" s="966"/>
    </row>
    <row r="26" spans="2:49" ht="3" customHeight="1">
      <c r="B26" s="965"/>
      <c r="C26" s="985"/>
      <c r="D26" s="985"/>
      <c r="E26" s="985"/>
      <c r="F26" s="985"/>
      <c r="G26" s="985"/>
      <c r="H26" s="985"/>
      <c r="I26" s="986"/>
      <c r="J26" s="986"/>
      <c r="K26" s="990"/>
      <c r="L26" s="990"/>
      <c r="M26" s="991"/>
      <c r="N26" s="992"/>
      <c r="O26" s="992"/>
      <c r="P26" s="992"/>
      <c r="Q26" s="992"/>
      <c r="R26" s="992"/>
      <c r="S26" s="992"/>
      <c r="T26" s="991"/>
      <c r="U26" s="991"/>
      <c r="V26" s="987"/>
      <c r="W26" s="987"/>
      <c r="X26" s="987"/>
      <c r="Y26" s="987"/>
      <c r="Z26" s="987"/>
      <c r="AA26" s="987"/>
      <c r="AB26" s="987"/>
      <c r="AC26" s="987"/>
      <c r="AD26" s="987"/>
      <c r="AE26" s="987"/>
      <c r="AF26" s="987"/>
      <c r="AG26" s="987"/>
      <c r="AH26" s="987"/>
      <c r="AI26" s="987"/>
      <c r="AJ26" s="987"/>
      <c r="AK26" s="987"/>
      <c r="AL26" s="987"/>
      <c r="AM26" s="987"/>
      <c r="AN26" s="987"/>
      <c r="AO26" s="987"/>
      <c r="AP26" s="987"/>
      <c r="AQ26" s="987"/>
      <c r="AR26" s="987"/>
      <c r="AS26" s="987"/>
      <c r="AT26" s="987"/>
      <c r="AU26" s="987"/>
      <c r="AV26" s="987"/>
      <c r="AW26" s="966"/>
    </row>
    <row r="27" spans="2:49" ht="14.25" customHeight="1">
      <c r="B27" s="965"/>
      <c r="C27" s="988" t="s">
        <v>2102</v>
      </c>
      <c r="D27" s="986"/>
      <c r="E27" s="986"/>
      <c r="F27" s="986"/>
      <c r="G27" s="986"/>
      <c r="H27" s="986"/>
      <c r="I27" s="986"/>
      <c r="J27" s="986"/>
      <c r="K27" s="1705"/>
      <c r="L27" s="1706"/>
      <c r="M27" s="1706"/>
      <c r="N27" s="1706"/>
      <c r="O27" s="1706"/>
      <c r="P27" s="1706"/>
      <c r="Q27" s="1706"/>
      <c r="R27" s="1706"/>
      <c r="S27" s="1706"/>
      <c r="T27" s="1706"/>
      <c r="U27" s="1707"/>
      <c r="V27" s="986"/>
      <c r="W27" s="986"/>
      <c r="X27" s="986"/>
      <c r="Y27" s="986"/>
      <c r="Z27" s="987"/>
      <c r="AA27" s="988" t="s">
        <v>2103</v>
      </c>
      <c r="AB27" s="987"/>
      <c r="AC27" s="987"/>
      <c r="AD27" s="987"/>
      <c r="AE27" s="1686"/>
      <c r="AF27" s="1687"/>
      <c r="AG27" s="1687"/>
      <c r="AH27" s="1687"/>
      <c r="AI27" s="1687"/>
      <c r="AJ27" s="1687"/>
      <c r="AK27" s="1687"/>
      <c r="AL27" s="1687"/>
      <c r="AM27" s="1687"/>
      <c r="AN27" s="1687"/>
      <c r="AO27" s="1687"/>
      <c r="AP27" s="1687"/>
      <c r="AQ27" s="1687"/>
      <c r="AR27" s="1687"/>
      <c r="AS27" s="1687"/>
      <c r="AT27" s="1687"/>
      <c r="AU27" s="1687"/>
      <c r="AV27" s="1688"/>
      <c r="AW27" s="966"/>
    </row>
    <row r="28" spans="2:49" ht="14.25" customHeight="1">
      <c r="B28" s="965"/>
      <c r="C28" s="986"/>
      <c r="D28" s="986"/>
      <c r="E28" s="986"/>
      <c r="F28" s="986"/>
      <c r="G28" s="986"/>
      <c r="H28" s="986"/>
      <c r="I28" s="986"/>
      <c r="J28" s="986"/>
      <c r="K28" s="986"/>
      <c r="L28" s="986"/>
      <c r="M28" s="986"/>
      <c r="N28" s="986"/>
      <c r="O28" s="986"/>
      <c r="P28" s="986"/>
      <c r="Q28" s="986"/>
      <c r="R28" s="986"/>
      <c r="S28" s="986"/>
      <c r="T28" s="986"/>
      <c r="U28" s="986"/>
      <c r="V28" s="987"/>
      <c r="W28" s="987"/>
      <c r="X28" s="986"/>
      <c r="Y28" s="986"/>
      <c r="Z28" s="986"/>
      <c r="AA28" s="986"/>
      <c r="AB28" s="986"/>
      <c r="AC28" s="986"/>
      <c r="AD28" s="986"/>
      <c r="AE28" s="986"/>
      <c r="AF28" s="986"/>
      <c r="AG28" s="986"/>
      <c r="AH28" s="986"/>
      <c r="AI28" s="1698" t="s">
        <v>2131</v>
      </c>
      <c r="AJ28" s="1698"/>
      <c r="AK28" s="1698"/>
      <c r="AL28" s="1698"/>
      <c r="AM28" s="986"/>
      <c r="AN28" s="986"/>
      <c r="AO28" s="986"/>
      <c r="AP28" s="986"/>
      <c r="AQ28" s="986"/>
      <c r="AR28" s="986"/>
      <c r="AS28" s="986"/>
      <c r="AT28" s="986"/>
      <c r="AU28" s="986"/>
      <c r="AV28" s="986"/>
      <c r="AW28" s="966"/>
    </row>
    <row r="29" spans="2:49" ht="13.5" customHeight="1">
      <c r="B29" s="965"/>
      <c r="C29" s="993" t="s">
        <v>2111</v>
      </c>
      <c r="O29" s="986"/>
      <c r="P29" s="1699"/>
      <c r="Q29" s="1700"/>
      <c r="R29" s="1700"/>
      <c r="S29" s="1700"/>
      <c r="T29" s="1700"/>
      <c r="U29" s="1701"/>
      <c r="X29" s="989" t="s">
        <v>2104</v>
      </c>
      <c r="AA29" s="986"/>
      <c r="AE29" s="1702"/>
      <c r="AF29" s="1703"/>
      <c r="AG29" s="1703"/>
      <c r="AH29" s="1703"/>
      <c r="AI29" s="1703"/>
      <c r="AJ29" s="1703"/>
      <c r="AK29" s="1703"/>
      <c r="AL29" s="1704"/>
      <c r="AN29" s="993"/>
      <c r="AO29" s="986"/>
      <c r="AP29" s="986"/>
      <c r="AQ29" s="986"/>
      <c r="AR29" s="986"/>
      <c r="AS29" s="986"/>
      <c r="AT29" s="986"/>
      <c r="AU29" s="986"/>
      <c r="AV29" s="987"/>
      <c r="AW29" s="966"/>
    </row>
    <row r="30" spans="2:49" ht="3" customHeight="1">
      <c r="B30" s="965"/>
      <c r="C30" s="986"/>
      <c r="D30" s="986"/>
      <c r="E30" s="986"/>
      <c r="F30" s="986"/>
      <c r="G30" s="986"/>
      <c r="H30" s="986"/>
      <c r="I30" s="986"/>
      <c r="J30" s="986"/>
      <c r="K30" s="986"/>
      <c r="L30" s="986"/>
      <c r="M30" s="986"/>
      <c r="N30" s="986"/>
      <c r="O30" s="986"/>
      <c r="P30" s="986"/>
      <c r="Q30" s="986"/>
      <c r="R30" s="986"/>
      <c r="S30" s="986"/>
      <c r="T30" s="986"/>
      <c r="U30" s="986"/>
      <c r="V30" s="986"/>
      <c r="W30" s="986"/>
      <c r="X30" s="987"/>
      <c r="Y30" s="987"/>
      <c r="AM30" s="987"/>
      <c r="AN30" s="987"/>
      <c r="AO30" s="987"/>
      <c r="AP30" s="987"/>
      <c r="AQ30" s="987"/>
      <c r="AR30" s="987"/>
      <c r="AS30" s="987"/>
      <c r="AT30" s="987"/>
      <c r="AU30" s="987"/>
      <c r="AV30" s="987"/>
      <c r="AW30" s="966"/>
    </row>
    <row r="31" spans="2:49" ht="14.25" customHeight="1">
      <c r="B31" s="965"/>
      <c r="C31" s="964" t="s">
        <v>2105</v>
      </c>
      <c r="D31" s="986"/>
      <c r="O31" s="986"/>
      <c r="P31" s="1711"/>
      <c r="Q31" s="1712"/>
      <c r="R31" s="1712"/>
      <c r="S31" s="1712"/>
      <c r="T31" s="1712"/>
      <c r="U31" s="1713"/>
      <c r="W31" s="986"/>
      <c r="X31" s="964" t="s">
        <v>2112</v>
      </c>
      <c r="Y31" s="986"/>
      <c r="AE31" s="1679"/>
      <c r="AF31" s="1680"/>
      <c r="AG31" s="1681"/>
      <c r="AH31" s="964" t="s">
        <v>1720</v>
      </c>
      <c r="AI31" s="986"/>
      <c r="AL31" s="964" t="s">
        <v>1722</v>
      </c>
      <c r="AM31" s="986"/>
      <c r="AS31" s="1708"/>
      <c r="AT31" s="1709"/>
      <c r="AU31" s="1710"/>
      <c r="AV31" s="964" t="s">
        <v>1720</v>
      </c>
      <c r="AW31" s="966"/>
    </row>
    <row r="32" spans="2:49" ht="3" customHeight="1">
      <c r="B32" s="965"/>
      <c r="D32" s="986"/>
      <c r="O32" s="986"/>
      <c r="P32" s="986"/>
      <c r="Q32" s="986"/>
      <c r="R32" s="967"/>
      <c r="S32" s="967"/>
      <c r="T32" s="967"/>
      <c r="U32" s="967"/>
      <c r="W32" s="986"/>
      <c r="Y32" s="986"/>
      <c r="AE32" s="967"/>
      <c r="AF32" s="967"/>
      <c r="AG32" s="967"/>
      <c r="AI32" s="986"/>
      <c r="AM32" s="986"/>
      <c r="AS32" s="994"/>
      <c r="AT32" s="994"/>
      <c r="AU32" s="994"/>
      <c r="AW32" s="966"/>
    </row>
    <row r="33" spans="2:52" ht="13.5" customHeight="1">
      <c r="B33" s="965"/>
      <c r="C33" s="964" t="s">
        <v>4660</v>
      </c>
      <c r="D33" s="986"/>
      <c r="K33" s="1705"/>
      <c r="L33" s="1706"/>
      <c r="M33" s="1706"/>
      <c r="N33" s="1706"/>
      <c r="O33" s="1706"/>
      <c r="P33" s="1706"/>
      <c r="Q33" s="1706"/>
      <c r="R33" s="1706"/>
      <c r="S33" s="1706"/>
      <c r="T33" s="1706"/>
      <c r="U33" s="1707"/>
      <c r="W33" s="986"/>
      <c r="X33" s="995" t="s">
        <v>1721</v>
      </c>
      <c r="Y33" s="986"/>
      <c r="AD33" s="996"/>
      <c r="AE33" s="1679"/>
      <c r="AF33" s="1680"/>
      <c r="AG33" s="1681"/>
      <c r="AH33" s="964" t="s">
        <v>1720</v>
      </c>
      <c r="AI33" s="986"/>
      <c r="AM33" s="986"/>
      <c r="AS33" s="994"/>
      <c r="AT33" s="994"/>
      <c r="AU33" s="994"/>
      <c r="AW33" s="966"/>
    </row>
    <row r="34" spans="2:52" ht="4.5" customHeight="1">
      <c r="B34" s="975"/>
      <c r="C34" s="997"/>
      <c r="D34" s="997"/>
      <c r="E34" s="997"/>
      <c r="F34" s="997"/>
      <c r="G34" s="997"/>
      <c r="H34" s="997"/>
      <c r="I34" s="997"/>
      <c r="J34" s="997"/>
      <c r="K34" s="997"/>
      <c r="L34" s="997"/>
      <c r="M34" s="997"/>
      <c r="N34" s="997"/>
      <c r="O34" s="997"/>
      <c r="P34" s="997"/>
      <c r="Q34" s="997"/>
      <c r="R34" s="997"/>
      <c r="S34" s="997"/>
      <c r="T34" s="997"/>
      <c r="U34" s="997"/>
      <c r="V34" s="997"/>
      <c r="W34" s="997"/>
      <c r="X34" s="997"/>
      <c r="Y34" s="997"/>
      <c r="Z34" s="997"/>
      <c r="AA34" s="997"/>
      <c r="AB34" s="997"/>
      <c r="AC34" s="997"/>
      <c r="AD34" s="997"/>
      <c r="AE34" s="997"/>
      <c r="AF34" s="997"/>
      <c r="AG34" s="997"/>
      <c r="AH34" s="997"/>
      <c r="AI34" s="997"/>
      <c r="AJ34" s="997"/>
      <c r="AK34" s="997"/>
      <c r="AL34" s="997"/>
      <c r="AM34" s="997"/>
      <c r="AN34" s="997"/>
      <c r="AO34" s="997"/>
      <c r="AP34" s="997"/>
      <c r="AQ34" s="997"/>
      <c r="AR34" s="997"/>
      <c r="AS34" s="997"/>
      <c r="AT34" s="997"/>
      <c r="AU34" s="997"/>
      <c r="AV34" s="997"/>
      <c r="AW34" s="980"/>
    </row>
    <row r="35" spans="2:52" ht="5.25" customHeight="1"/>
    <row r="36" spans="2:52" ht="4.5" customHeight="1">
      <c r="B36" s="961"/>
      <c r="C36" s="962"/>
      <c r="D36" s="962"/>
      <c r="E36" s="962"/>
      <c r="F36" s="962"/>
      <c r="G36" s="962"/>
      <c r="H36" s="962"/>
      <c r="I36" s="962"/>
      <c r="J36" s="962"/>
      <c r="K36" s="962"/>
      <c r="L36" s="962"/>
      <c r="M36" s="962"/>
      <c r="N36" s="962"/>
      <c r="O36" s="962"/>
      <c r="P36" s="962"/>
      <c r="Q36" s="962"/>
      <c r="R36" s="962"/>
      <c r="S36" s="962"/>
      <c r="T36" s="962"/>
      <c r="U36" s="962"/>
      <c r="V36" s="962"/>
      <c r="W36" s="962"/>
      <c r="X36" s="962"/>
      <c r="Y36" s="962"/>
      <c r="Z36" s="962"/>
      <c r="AA36" s="962"/>
      <c r="AB36" s="962"/>
      <c r="AC36" s="962"/>
      <c r="AD36" s="962"/>
      <c r="AE36" s="962"/>
      <c r="AF36" s="962"/>
      <c r="AG36" s="962"/>
      <c r="AH36" s="962"/>
      <c r="AI36" s="962"/>
      <c r="AJ36" s="962"/>
      <c r="AK36" s="962"/>
      <c r="AL36" s="962"/>
      <c r="AM36" s="962"/>
      <c r="AN36" s="962"/>
      <c r="AO36" s="962"/>
      <c r="AP36" s="962"/>
      <c r="AQ36" s="962"/>
      <c r="AR36" s="962"/>
      <c r="AS36" s="962"/>
      <c r="AT36" s="962"/>
      <c r="AU36" s="962"/>
      <c r="AV36" s="962"/>
      <c r="AW36" s="963"/>
    </row>
    <row r="37" spans="2:52" ht="11.25" customHeight="1">
      <c r="B37" s="965"/>
      <c r="C37" s="1723" t="s">
        <v>1708</v>
      </c>
      <c r="D37" s="1723"/>
      <c r="E37" s="1723"/>
      <c r="F37" s="1723"/>
      <c r="G37" s="1723"/>
      <c r="H37" s="1723"/>
      <c r="AE37" s="998"/>
      <c r="AW37" s="966"/>
    </row>
    <row r="38" spans="2:52" ht="11.25" customHeight="1">
      <c r="B38" s="965"/>
      <c r="S38" s="1698" t="s">
        <v>2131</v>
      </c>
      <c r="T38" s="1698"/>
      <c r="U38" s="1698"/>
      <c r="V38" s="1698"/>
      <c r="AE38" s="998"/>
      <c r="AO38" s="1672"/>
      <c r="AP38" s="1672"/>
      <c r="AQ38" s="1672"/>
      <c r="AR38" s="1672"/>
      <c r="AS38" s="1672"/>
      <c r="AT38" s="1672"/>
      <c r="AU38" s="1672"/>
      <c r="AV38" s="1672"/>
      <c r="AW38" s="966"/>
    </row>
    <row r="39" spans="2:52" ht="11.25" customHeight="1">
      <c r="B39" s="965"/>
      <c r="C39" s="964" t="s">
        <v>2113</v>
      </c>
      <c r="P39" s="1728">
        <f>'F10'!J53</f>
        <v>0</v>
      </c>
      <c r="Q39" s="1729"/>
      <c r="R39" s="1729"/>
      <c r="S39" s="1729"/>
      <c r="T39" s="1729"/>
      <c r="U39" s="1729"/>
      <c r="V39" s="1730"/>
      <c r="Z39" s="998" t="s">
        <v>2139</v>
      </c>
      <c r="AA39" s="998"/>
      <c r="AB39" s="998"/>
      <c r="AE39" s="998"/>
      <c r="AP39" s="1695"/>
      <c r="AQ39" s="1696"/>
      <c r="AR39" s="1696"/>
      <c r="AS39" s="1696"/>
      <c r="AT39" s="1696"/>
      <c r="AU39" s="1696"/>
      <c r="AV39" s="1697"/>
      <c r="AW39" s="966"/>
    </row>
    <row r="40" spans="2:52" ht="11.25" customHeight="1">
      <c r="B40" s="965"/>
      <c r="S40" s="1727" t="s">
        <v>2131</v>
      </c>
      <c r="T40" s="1727"/>
      <c r="U40" s="1727"/>
      <c r="V40" s="1727"/>
      <c r="AW40" s="966"/>
    </row>
    <row r="41" spans="2:52" ht="11.25" customHeight="1">
      <c r="B41" s="965"/>
      <c r="C41" s="999" t="s">
        <v>1709</v>
      </c>
      <c r="P41" s="1728">
        <f>'F10'!J36</f>
        <v>0</v>
      </c>
      <c r="Q41" s="1729"/>
      <c r="R41" s="1729"/>
      <c r="S41" s="1729"/>
      <c r="T41" s="1729"/>
      <c r="U41" s="1729"/>
      <c r="V41" s="1730"/>
      <c r="Z41" s="998" t="s">
        <v>2160</v>
      </c>
      <c r="AA41" s="998"/>
      <c r="AB41" s="998"/>
      <c r="AP41" s="1695"/>
      <c r="AQ41" s="1696"/>
      <c r="AR41" s="1696"/>
      <c r="AS41" s="1696"/>
      <c r="AT41" s="1696"/>
      <c r="AU41" s="1696"/>
      <c r="AV41" s="1697"/>
      <c r="AW41" s="966"/>
    </row>
    <row r="42" spans="2:52" ht="5.25" customHeight="1">
      <c r="B42" s="965"/>
      <c r="P42" s="967"/>
      <c r="Q42" s="967"/>
      <c r="R42" s="967"/>
      <c r="S42" s="967"/>
      <c r="T42" s="967"/>
      <c r="U42" s="967"/>
      <c r="V42" s="967"/>
      <c r="W42" s="967"/>
      <c r="X42" s="967"/>
      <c r="Y42" s="967"/>
      <c r="Z42" s="967"/>
      <c r="AA42" s="967"/>
      <c r="AB42" s="967"/>
      <c r="AC42" s="967"/>
      <c r="AD42" s="967"/>
      <c r="AE42" s="967"/>
      <c r="AF42" s="967"/>
      <c r="AG42" s="967"/>
      <c r="AH42" s="967"/>
      <c r="AI42" s="967"/>
      <c r="AJ42" s="967"/>
      <c r="AK42" s="967"/>
      <c r="AL42" s="967"/>
      <c r="AM42" s="967"/>
      <c r="AN42" s="967"/>
      <c r="AO42" s="967"/>
      <c r="AP42" s="967"/>
      <c r="AQ42" s="967"/>
      <c r="AR42" s="967"/>
      <c r="AS42" s="967"/>
      <c r="AT42" s="967"/>
      <c r="AU42" s="967"/>
      <c r="AV42" s="967"/>
      <c r="AW42" s="966"/>
    </row>
    <row r="43" spans="2:52" ht="12.75" customHeight="1">
      <c r="B43" s="965"/>
      <c r="C43" s="998" t="s">
        <v>871</v>
      </c>
      <c r="P43" s="1679"/>
      <c r="Q43" s="1680"/>
      <c r="R43" s="1680"/>
      <c r="S43" s="1680"/>
      <c r="T43" s="1680"/>
      <c r="U43" s="1680"/>
      <c r="V43" s="1681"/>
      <c r="W43" s="967"/>
      <c r="X43" s="967"/>
      <c r="Z43" s="964" t="s">
        <v>2141</v>
      </c>
      <c r="AP43" s="1679"/>
      <c r="AQ43" s="1680"/>
      <c r="AR43" s="1680"/>
      <c r="AS43" s="1680"/>
      <c r="AT43" s="1680"/>
      <c r="AU43" s="1680"/>
      <c r="AV43" s="1681"/>
      <c r="AW43" s="966"/>
    </row>
    <row r="44" spans="2:52" ht="4.5" customHeight="1">
      <c r="B44" s="965"/>
      <c r="C44" s="998"/>
      <c r="AW44" s="966"/>
    </row>
    <row r="45" spans="2:52" ht="13.5" customHeight="1">
      <c r="B45" s="965"/>
      <c r="C45" s="964" t="s">
        <v>1710</v>
      </c>
      <c r="P45" s="1676"/>
      <c r="Q45" s="1677"/>
      <c r="R45" s="1677"/>
      <c r="S45" s="1677"/>
      <c r="T45" s="1677"/>
      <c r="U45" s="1677"/>
      <c r="V45" s="1678"/>
      <c r="Y45" s="1673" t="str">
        <f>IF(P45="","",VLOOKUP(P45,Tabelas!$B$1569:$C$2417,2,FALSE))</f>
        <v/>
      </c>
      <c r="Z45" s="1674"/>
      <c r="AA45" s="1674"/>
      <c r="AB45" s="1674"/>
      <c r="AC45" s="1674"/>
      <c r="AD45" s="1674"/>
      <c r="AE45" s="1674"/>
      <c r="AF45" s="1674"/>
      <c r="AG45" s="1674"/>
      <c r="AH45" s="1674"/>
      <c r="AI45" s="1674"/>
      <c r="AJ45" s="1674"/>
      <c r="AK45" s="1674"/>
      <c r="AL45" s="1674"/>
      <c r="AM45" s="1674"/>
      <c r="AN45" s="1674"/>
      <c r="AO45" s="1674"/>
      <c r="AP45" s="1674"/>
      <c r="AQ45" s="1674"/>
      <c r="AR45" s="1674"/>
      <c r="AS45" s="1674"/>
      <c r="AT45" s="1674"/>
      <c r="AU45" s="1674"/>
      <c r="AV45" s="1675"/>
      <c r="AW45" s="966"/>
      <c r="AZ45" s="998"/>
    </row>
    <row r="46" spans="2:52" ht="4.5" customHeight="1">
      <c r="B46" s="965"/>
      <c r="AW46" s="966"/>
    </row>
    <row r="47" spans="2:52" ht="12.75" customHeight="1">
      <c r="B47" s="965"/>
      <c r="C47" s="1000" t="s">
        <v>1716</v>
      </c>
      <c r="AW47" s="966"/>
    </row>
    <row r="48" spans="2:52" ht="6" customHeight="1">
      <c r="B48" s="965"/>
      <c r="AW48" s="966"/>
    </row>
    <row r="49" spans="2:52" ht="11.25" customHeight="1">
      <c r="B49" s="965"/>
      <c r="C49" s="964" t="s">
        <v>2116</v>
      </c>
      <c r="I49" s="1682"/>
      <c r="J49" s="1683"/>
      <c r="K49" s="1683"/>
      <c r="L49" s="1683"/>
      <c r="M49" s="1683"/>
      <c r="N49" s="1683"/>
      <c r="O49" s="1683"/>
      <c r="P49" s="1683"/>
      <c r="Q49" s="1683"/>
      <c r="R49" s="1683"/>
      <c r="S49" s="1683"/>
      <c r="T49" s="1683"/>
      <c r="U49" s="1683"/>
      <c r="V49" s="1683"/>
      <c r="W49" s="1683"/>
      <c r="X49" s="1683"/>
      <c r="Y49" s="1683"/>
      <c r="Z49" s="1683"/>
      <c r="AA49" s="1683"/>
      <c r="AB49" s="1683"/>
      <c r="AC49" s="1683"/>
      <c r="AD49" s="1683"/>
      <c r="AE49" s="1683"/>
      <c r="AF49" s="1683"/>
      <c r="AG49" s="1683"/>
      <c r="AH49" s="1683"/>
      <c r="AI49" s="1683"/>
      <c r="AJ49" s="1683"/>
      <c r="AK49" s="1683"/>
      <c r="AL49" s="1683"/>
      <c r="AM49" s="1683"/>
      <c r="AN49" s="1683"/>
      <c r="AO49" s="1683"/>
      <c r="AP49" s="1683"/>
      <c r="AQ49" s="1683"/>
      <c r="AR49" s="1683"/>
      <c r="AS49" s="1683"/>
      <c r="AT49" s="1683"/>
      <c r="AU49" s="1683"/>
      <c r="AV49" s="1684"/>
      <c r="AW49" s="966"/>
    </row>
    <row r="50" spans="2:52" ht="4.5" customHeight="1">
      <c r="B50" s="965"/>
      <c r="AW50" s="966"/>
    </row>
    <row r="51" spans="2:52" ht="11.25" customHeight="1">
      <c r="B51" s="965"/>
      <c r="C51" s="964" t="s">
        <v>2114</v>
      </c>
      <c r="I51" s="1679"/>
      <c r="J51" s="1680"/>
      <c r="K51" s="1680"/>
      <c r="L51" s="1680"/>
      <c r="M51" s="1680"/>
      <c r="N51" s="1680"/>
      <c r="O51" s="1680"/>
      <c r="P51" s="1681"/>
      <c r="X51" s="964" t="s">
        <v>3567</v>
      </c>
      <c r="AC51" s="1679"/>
      <c r="AD51" s="1680"/>
      <c r="AE51" s="1680"/>
      <c r="AF51" s="1680"/>
      <c r="AG51" s="1680"/>
      <c r="AH51" s="1680"/>
      <c r="AI51" s="1681"/>
      <c r="AK51" s="964" t="s">
        <v>2115</v>
      </c>
      <c r="AO51" s="1720" t="str">
        <f>IF(ISERROR(VLOOKUP(AC51,Tabelas!$F$9:$G$184,2,FALSE))=TRUE,"",VLOOKUP(AC51,Tabelas!$F$9:$G$184,2,FALSE))</f>
        <v/>
      </c>
      <c r="AP51" s="1721"/>
      <c r="AQ51" s="1721"/>
      <c r="AR51" s="1721"/>
      <c r="AS51" s="1721"/>
      <c r="AT51" s="1721"/>
      <c r="AU51" s="1721"/>
      <c r="AV51" s="1722"/>
      <c r="AW51" s="966"/>
    </row>
    <row r="52" spans="2:52" ht="5.25" customHeight="1">
      <c r="B52" s="965"/>
      <c r="I52" s="967"/>
      <c r="J52" s="967"/>
      <c r="K52" s="967"/>
      <c r="L52" s="967"/>
      <c r="M52" s="967"/>
      <c r="N52" s="967"/>
      <c r="O52" s="967"/>
      <c r="P52" s="967"/>
      <c r="AC52" s="967"/>
      <c r="AD52" s="967"/>
      <c r="AE52" s="967"/>
      <c r="AF52" s="967"/>
      <c r="AG52" s="967"/>
      <c r="AH52" s="967"/>
      <c r="AI52" s="967"/>
      <c r="AO52" s="967"/>
      <c r="AP52" s="967"/>
      <c r="AQ52" s="967"/>
      <c r="AR52" s="967"/>
      <c r="AS52" s="967"/>
      <c r="AT52" s="967"/>
      <c r="AU52" s="967"/>
      <c r="AV52" s="967"/>
      <c r="AW52" s="966"/>
    </row>
    <row r="53" spans="2:52" ht="11.25" customHeight="1">
      <c r="B53" s="965"/>
      <c r="C53" s="1000" t="s">
        <v>2117</v>
      </c>
      <c r="AW53" s="966"/>
    </row>
    <row r="54" spans="2:52" ht="6" customHeight="1">
      <c r="B54" s="965"/>
      <c r="AW54" s="966"/>
    </row>
    <row r="55" spans="2:52" ht="11.25" customHeight="1">
      <c r="B55" s="965"/>
      <c r="C55" s="964" t="s">
        <v>2116</v>
      </c>
      <c r="I55" s="1682"/>
      <c r="J55" s="1683"/>
      <c r="K55" s="1683"/>
      <c r="L55" s="1683"/>
      <c r="M55" s="1683"/>
      <c r="N55" s="1683"/>
      <c r="O55" s="1683"/>
      <c r="P55" s="1683"/>
      <c r="Q55" s="1683"/>
      <c r="R55" s="1683"/>
      <c r="S55" s="1683"/>
      <c r="T55" s="1683"/>
      <c r="U55" s="1683"/>
      <c r="V55" s="1683"/>
      <c r="W55" s="1683"/>
      <c r="X55" s="1683"/>
      <c r="Y55" s="1683"/>
      <c r="Z55" s="1683"/>
      <c r="AA55" s="1683"/>
      <c r="AB55" s="1683"/>
      <c r="AC55" s="1683"/>
      <c r="AD55" s="1683"/>
      <c r="AE55" s="1683"/>
      <c r="AF55" s="1683"/>
      <c r="AG55" s="1683"/>
      <c r="AH55" s="1683"/>
      <c r="AI55" s="1683"/>
      <c r="AJ55" s="1683"/>
      <c r="AK55" s="1683"/>
      <c r="AL55" s="1683"/>
      <c r="AM55" s="1683"/>
      <c r="AN55" s="1683"/>
      <c r="AO55" s="1683"/>
      <c r="AP55" s="1683"/>
      <c r="AQ55" s="1683"/>
      <c r="AR55" s="1683"/>
      <c r="AS55" s="1683"/>
      <c r="AT55" s="1683"/>
      <c r="AU55" s="1683"/>
      <c r="AV55" s="1684"/>
      <c r="AW55" s="966"/>
    </row>
    <row r="56" spans="2:52" ht="5.25" customHeight="1">
      <c r="B56" s="965"/>
      <c r="AW56" s="966"/>
    </row>
    <row r="57" spans="2:52" ht="12" customHeight="1">
      <c r="B57" s="965"/>
      <c r="C57" s="964" t="s">
        <v>2114</v>
      </c>
      <c r="I57" s="1724"/>
      <c r="J57" s="1725"/>
      <c r="K57" s="1725"/>
      <c r="L57" s="1725"/>
      <c r="M57" s="1725"/>
      <c r="N57" s="1725"/>
      <c r="O57" s="1725"/>
      <c r="P57" s="1726"/>
      <c r="X57" s="964" t="s">
        <v>3567</v>
      </c>
      <c r="AC57" s="1679"/>
      <c r="AD57" s="1680"/>
      <c r="AE57" s="1680"/>
      <c r="AF57" s="1680"/>
      <c r="AG57" s="1680"/>
      <c r="AH57" s="1680"/>
      <c r="AI57" s="1681"/>
      <c r="AK57" s="964" t="s">
        <v>2115</v>
      </c>
      <c r="AO57" s="1720" t="str">
        <f>IF(ISERROR(VLOOKUP(AC57,Tabelas!$F$9:$G$184,2,FALSE))=TRUE,"",VLOOKUP(AC57,Tabelas!$F$9:$G$184,2,FALSE))</f>
        <v/>
      </c>
      <c r="AP57" s="1721"/>
      <c r="AQ57" s="1721"/>
      <c r="AR57" s="1721"/>
      <c r="AS57" s="1721"/>
      <c r="AT57" s="1721"/>
      <c r="AU57" s="1721"/>
      <c r="AV57" s="1722"/>
      <c r="AW57" s="966"/>
    </row>
    <row r="58" spans="2:52" ht="12" customHeight="1">
      <c r="B58" s="965"/>
      <c r="I58" s="1001"/>
      <c r="J58" s="1001"/>
      <c r="K58" s="1001"/>
      <c r="L58" s="1001"/>
      <c r="M58" s="1001"/>
      <c r="N58" s="1001"/>
      <c r="O58" s="1001"/>
      <c r="P58" s="1001"/>
      <c r="AC58" s="967"/>
      <c r="AD58" s="967"/>
      <c r="AE58" s="967"/>
      <c r="AF58" s="967"/>
      <c r="AG58" s="967"/>
      <c r="AH58" s="967"/>
      <c r="AI58" s="967"/>
      <c r="AO58" s="967"/>
      <c r="AP58" s="967"/>
      <c r="AQ58" s="967"/>
      <c r="AR58" s="967"/>
      <c r="AS58" s="967"/>
      <c r="AT58" s="967"/>
      <c r="AU58" s="967"/>
      <c r="AV58" s="967"/>
      <c r="AW58" s="966"/>
    </row>
    <row r="59" spans="2:52" ht="12" customHeight="1">
      <c r="B59" s="965"/>
      <c r="C59" s="1000" t="s">
        <v>5360</v>
      </c>
      <c r="I59" s="1001"/>
      <c r="J59" s="1001"/>
      <c r="K59" s="1001"/>
      <c r="L59" s="1001"/>
      <c r="M59" s="1001"/>
      <c r="N59" s="1001"/>
      <c r="O59" s="1001"/>
      <c r="P59" s="1001"/>
      <c r="AC59" s="967"/>
      <c r="AD59" s="967"/>
      <c r="AE59" s="967"/>
      <c r="AF59" s="967"/>
      <c r="AG59" s="967"/>
      <c r="AH59" s="967"/>
      <c r="AI59" s="967"/>
      <c r="AO59" s="967"/>
      <c r="AP59" s="967"/>
      <c r="AQ59" s="967"/>
      <c r="AR59" s="967"/>
      <c r="AS59" s="967"/>
      <c r="AT59" s="967"/>
      <c r="AU59" s="967"/>
      <c r="AV59" s="967"/>
      <c r="AW59" s="966"/>
    </row>
    <row r="60" spans="2:52" ht="12" customHeight="1">
      <c r="B60" s="965"/>
      <c r="C60" s="1714"/>
      <c r="D60" s="1715"/>
      <c r="E60" s="1715"/>
      <c r="F60" s="1715"/>
      <c r="G60" s="1715"/>
      <c r="H60" s="1715"/>
      <c r="I60" s="1715"/>
      <c r="J60" s="1715"/>
      <c r="K60" s="1715"/>
      <c r="L60" s="1715"/>
      <c r="M60" s="1715"/>
      <c r="N60" s="1715"/>
      <c r="O60" s="1715"/>
      <c r="P60" s="1715"/>
      <c r="Q60" s="1715"/>
      <c r="R60" s="1715"/>
      <c r="S60" s="1715"/>
      <c r="T60" s="1715"/>
      <c r="U60" s="1715"/>
      <c r="V60" s="1715"/>
      <c r="W60" s="1715"/>
      <c r="X60" s="1715"/>
      <c r="Y60" s="1715"/>
      <c r="Z60" s="1715"/>
      <c r="AA60" s="1715"/>
      <c r="AB60" s="1715"/>
      <c r="AC60" s="1715"/>
      <c r="AD60" s="1715"/>
      <c r="AE60" s="1715"/>
      <c r="AF60" s="1715"/>
      <c r="AG60" s="1715"/>
      <c r="AH60" s="1715"/>
      <c r="AI60" s="1715"/>
      <c r="AJ60" s="1715"/>
      <c r="AK60" s="1715"/>
      <c r="AL60" s="1715"/>
      <c r="AM60" s="1715"/>
      <c r="AN60" s="1715"/>
      <c r="AO60" s="1715"/>
      <c r="AP60" s="1715"/>
      <c r="AQ60" s="1715"/>
      <c r="AR60" s="1715"/>
      <c r="AS60" s="1715"/>
      <c r="AT60" s="1715"/>
      <c r="AU60" s="1715"/>
      <c r="AV60" s="1716"/>
      <c r="AW60" s="966"/>
      <c r="AZ60" s="964" t="str">
        <f>LEFT(C60,3)</f>
        <v/>
      </c>
    </row>
    <row r="61" spans="2:52" ht="12" customHeight="1">
      <c r="B61" s="965"/>
      <c r="C61" s="1717"/>
      <c r="D61" s="1718"/>
      <c r="E61" s="1718"/>
      <c r="F61" s="1718"/>
      <c r="G61" s="1718"/>
      <c r="H61" s="1718"/>
      <c r="I61" s="1718"/>
      <c r="J61" s="1718"/>
      <c r="K61" s="1718"/>
      <c r="L61" s="1718"/>
      <c r="M61" s="1718"/>
      <c r="N61" s="1718"/>
      <c r="O61" s="1718"/>
      <c r="P61" s="1718"/>
      <c r="Q61" s="1718"/>
      <c r="R61" s="1718"/>
      <c r="S61" s="1718"/>
      <c r="T61" s="1718"/>
      <c r="U61" s="1718"/>
      <c r="V61" s="1718"/>
      <c r="W61" s="1718"/>
      <c r="X61" s="1718"/>
      <c r="Y61" s="1718"/>
      <c r="Z61" s="1718"/>
      <c r="AA61" s="1718"/>
      <c r="AB61" s="1718"/>
      <c r="AC61" s="1718"/>
      <c r="AD61" s="1718"/>
      <c r="AE61" s="1718"/>
      <c r="AF61" s="1718"/>
      <c r="AG61" s="1718"/>
      <c r="AH61" s="1718"/>
      <c r="AI61" s="1718"/>
      <c r="AJ61" s="1718"/>
      <c r="AK61" s="1718"/>
      <c r="AL61" s="1718"/>
      <c r="AM61" s="1718"/>
      <c r="AN61" s="1718"/>
      <c r="AO61" s="1718"/>
      <c r="AP61" s="1718"/>
      <c r="AQ61" s="1718"/>
      <c r="AR61" s="1718"/>
      <c r="AS61" s="1718"/>
      <c r="AT61" s="1718"/>
      <c r="AU61" s="1718"/>
      <c r="AV61" s="1719"/>
      <c r="AW61" s="966"/>
    </row>
    <row r="62" spans="2:52" ht="11.1" customHeight="1">
      <c r="B62" s="975"/>
      <c r="C62" s="997"/>
      <c r="D62" s="997"/>
      <c r="E62" s="997"/>
      <c r="F62" s="997"/>
      <c r="G62" s="997"/>
      <c r="H62" s="997"/>
      <c r="I62" s="1002"/>
      <c r="J62" s="1002"/>
      <c r="K62" s="1002"/>
      <c r="L62" s="1002"/>
      <c r="M62" s="1002"/>
      <c r="N62" s="1002"/>
      <c r="O62" s="1002"/>
      <c r="P62" s="1002"/>
      <c r="Q62" s="997"/>
      <c r="R62" s="997"/>
      <c r="S62" s="997"/>
      <c r="T62" s="997"/>
      <c r="U62" s="997"/>
      <c r="V62" s="997"/>
      <c r="W62" s="997"/>
      <c r="X62" s="997"/>
      <c r="Y62" s="997"/>
      <c r="Z62" s="997"/>
      <c r="AA62" s="997"/>
      <c r="AB62" s="997"/>
      <c r="AC62" s="1002"/>
      <c r="AD62" s="1002"/>
      <c r="AE62" s="1002"/>
      <c r="AF62" s="1002"/>
      <c r="AG62" s="1002"/>
      <c r="AH62" s="1002"/>
      <c r="AI62" s="1002"/>
      <c r="AJ62" s="997"/>
      <c r="AK62" s="997"/>
      <c r="AL62" s="997"/>
      <c r="AM62" s="997"/>
      <c r="AN62" s="997"/>
      <c r="AO62" s="1002"/>
      <c r="AP62" s="1002"/>
      <c r="AQ62" s="1002"/>
      <c r="AR62" s="1002"/>
      <c r="AS62" s="1002"/>
      <c r="AT62" s="1002"/>
      <c r="AU62" s="1002"/>
      <c r="AV62" s="1002"/>
      <c r="AW62" s="980"/>
    </row>
    <row r="63" spans="2:52" ht="6" customHeight="1">
      <c r="I63" s="967"/>
      <c r="J63" s="967"/>
      <c r="K63" s="967"/>
      <c r="L63" s="967"/>
      <c r="M63" s="967"/>
      <c r="N63" s="967"/>
      <c r="O63" s="967"/>
      <c r="P63" s="967"/>
      <c r="AC63" s="967"/>
      <c r="AD63" s="967"/>
      <c r="AE63" s="967"/>
      <c r="AF63" s="967"/>
      <c r="AG63" s="967"/>
      <c r="AH63" s="967"/>
      <c r="AI63" s="967"/>
      <c r="AO63" s="967"/>
      <c r="AP63" s="967"/>
      <c r="AQ63" s="967"/>
      <c r="AR63" s="967"/>
      <c r="AS63" s="967"/>
      <c r="AT63" s="967"/>
      <c r="AU63" s="967"/>
      <c r="AV63" s="967"/>
    </row>
    <row r="64" spans="2:52" ht="4.5" customHeight="1">
      <c r="B64" s="961"/>
      <c r="C64" s="962"/>
      <c r="D64" s="962"/>
      <c r="E64" s="962"/>
      <c r="F64" s="962"/>
      <c r="G64" s="962"/>
      <c r="H64" s="962"/>
      <c r="I64" s="1003"/>
      <c r="J64" s="1003"/>
      <c r="K64" s="1003"/>
      <c r="L64" s="1003"/>
      <c r="M64" s="1003"/>
      <c r="N64" s="1003"/>
      <c r="O64" s="1003"/>
      <c r="P64" s="1003"/>
      <c r="Q64" s="962"/>
      <c r="R64" s="962"/>
      <c r="S64" s="962"/>
      <c r="T64" s="962"/>
      <c r="U64" s="962"/>
      <c r="V64" s="962"/>
      <c r="W64" s="962"/>
      <c r="X64" s="962"/>
      <c r="Y64" s="962"/>
      <c r="Z64" s="962"/>
      <c r="AA64" s="962"/>
      <c r="AB64" s="962"/>
      <c r="AC64" s="1003"/>
      <c r="AD64" s="1003"/>
      <c r="AE64" s="1003"/>
      <c r="AF64" s="1003"/>
      <c r="AG64" s="1003"/>
      <c r="AH64" s="1003"/>
      <c r="AI64" s="1003"/>
      <c r="AJ64" s="962"/>
      <c r="AK64" s="962"/>
      <c r="AL64" s="962"/>
      <c r="AM64" s="962"/>
      <c r="AN64" s="962"/>
      <c r="AO64" s="1003"/>
      <c r="AP64" s="1003"/>
      <c r="AQ64" s="1003"/>
      <c r="AR64" s="1003"/>
      <c r="AS64" s="1003"/>
      <c r="AT64" s="1003"/>
      <c r="AU64" s="1003"/>
      <c r="AV64" s="1003"/>
      <c r="AW64" s="963"/>
    </row>
    <row r="65" spans="2:49" ht="12.75" customHeight="1">
      <c r="B65" s="965"/>
      <c r="C65" s="1723" t="s">
        <v>1711</v>
      </c>
      <c r="D65" s="1723"/>
      <c r="E65" s="1723"/>
      <c r="F65" s="1723"/>
      <c r="G65" s="1723"/>
      <c r="H65" s="1723"/>
      <c r="I65" s="1723"/>
      <c r="J65" s="1723"/>
      <c r="K65" s="1723"/>
      <c r="L65" s="1723"/>
      <c r="M65" s="1723"/>
      <c r="N65" s="1723"/>
      <c r="O65" s="1723"/>
      <c r="P65" s="1723"/>
      <c r="Q65" s="1723"/>
      <c r="R65" s="1723"/>
      <c r="S65" s="1723"/>
      <c r="AC65" s="967"/>
      <c r="AD65" s="967"/>
      <c r="AE65" s="967"/>
      <c r="AF65" s="967"/>
      <c r="AG65" s="967"/>
      <c r="AH65" s="967"/>
      <c r="AI65" s="967"/>
      <c r="AO65" s="967"/>
      <c r="AP65" s="967"/>
      <c r="AQ65" s="967"/>
      <c r="AR65" s="967"/>
      <c r="AS65" s="967"/>
      <c r="AT65" s="967"/>
      <c r="AU65" s="967"/>
      <c r="AV65" s="967"/>
      <c r="AW65" s="966"/>
    </row>
    <row r="66" spans="2:49" ht="4.5" customHeight="1">
      <c r="B66" s="965"/>
      <c r="I66" s="967"/>
      <c r="J66" s="967"/>
      <c r="K66" s="967"/>
      <c r="L66" s="967"/>
      <c r="M66" s="967"/>
      <c r="N66" s="967"/>
      <c r="O66" s="967"/>
      <c r="P66" s="967"/>
      <c r="AC66" s="967"/>
      <c r="AD66" s="967"/>
      <c r="AE66" s="967"/>
      <c r="AF66" s="967"/>
      <c r="AG66" s="967"/>
      <c r="AH66" s="967"/>
      <c r="AI66" s="967"/>
      <c r="AO66" s="967"/>
      <c r="AP66" s="967"/>
      <c r="AQ66" s="967"/>
      <c r="AR66" s="967"/>
      <c r="AS66" s="967"/>
      <c r="AT66" s="967"/>
      <c r="AU66" s="967"/>
      <c r="AV66" s="967"/>
      <c r="AW66" s="966"/>
    </row>
    <row r="67" spans="2:49" ht="14.25" customHeight="1">
      <c r="B67" s="965"/>
      <c r="C67" s="964" t="s">
        <v>2106</v>
      </c>
      <c r="R67" s="1662"/>
      <c r="S67" s="1663"/>
      <c r="T67" s="1663"/>
      <c r="U67" s="1663"/>
      <c r="V67" s="1663"/>
      <c r="W67" s="1663"/>
      <c r="X67" s="1663"/>
      <c r="Y67" s="1663"/>
      <c r="Z67" s="1663"/>
      <c r="AA67" s="1663"/>
      <c r="AB67" s="1663"/>
      <c r="AC67" s="1663"/>
      <c r="AD67" s="1663"/>
      <c r="AE67" s="1663"/>
      <c r="AF67" s="1663"/>
      <c r="AG67" s="1663"/>
      <c r="AH67" s="1663"/>
      <c r="AI67" s="1663"/>
      <c r="AJ67" s="1663"/>
      <c r="AK67" s="1663"/>
      <c r="AL67" s="1663"/>
      <c r="AM67" s="1663"/>
      <c r="AN67" s="1663"/>
      <c r="AO67" s="1663"/>
      <c r="AP67" s="1663"/>
      <c r="AQ67" s="1663"/>
      <c r="AR67" s="1663"/>
      <c r="AS67" s="1663"/>
      <c r="AT67" s="1663"/>
      <c r="AU67" s="1663"/>
      <c r="AV67" s="1664"/>
      <c r="AW67" s="966"/>
    </row>
    <row r="68" spans="2:49" ht="3" customHeight="1">
      <c r="B68" s="965"/>
      <c r="R68" s="997"/>
      <c r="S68" s="997"/>
      <c r="T68" s="997"/>
      <c r="U68" s="997"/>
      <c r="V68" s="997"/>
      <c r="W68" s="997"/>
      <c r="X68" s="997"/>
      <c r="Y68" s="997"/>
      <c r="Z68" s="997"/>
      <c r="AA68" s="997"/>
      <c r="AB68" s="997"/>
      <c r="AC68" s="997"/>
      <c r="AD68" s="997"/>
      <c r="AE68" s="997"/>
      <c r="AF68" s="997"/>
      <c r="AG68" s="997"/>
      <c r="AH68" s="997"/>
      <c r="AI68" s="997"/>
      <c r="AJ68" s="997"/>
      <c r="AK68" s="997"/>
      <c r="AL68" s="997"/>
      <c r="AM68" s="997"/>
      <c r="AN68" s="997"/>
      <c r="AO68" s="997"/>
      <c r="AP68" s="997"/>
      <c r="AQ68" s="997"/>
      <c r="AR68" s="997"/>
      <c r="AS68" s="997"/>
      <c r="AT68" s="997"/>
      <c r="AU68" s="997"/>
      <c r="AV68" s="997"/>
      <c r="AW68" s="966"/>
    </row>
    <row r="69" spans="2:49" ht="14.25" customHeight="1">
      <c r="B69" s="965"/>
      <c r="C69" s="964" t="s">
        <v>2107</v>
      </c>
      <c r="R69" s="1662"/>
      <c r="S69" s="1663"/>
      <c r="T69" s="1663"/>
      <c r="U69" s="1663"/>
      <c r="V69" s="1663"/>
      <c r="W69" s="1663"/>
      <c r="X69" s="1663"/>
      <c r="Y69" s="1663"/>
      <c r="Z69" s="1663"/>
      <c r="AA69" s="1663"/>
      <c r="AB69" s="1663"/>
      <c r="AC69" s="1663"/>
      <c r="AD69" s="1663"/>
      <c r="AE69" s="1663"/>
      <c r="AF69" s="1663"/>
      <c r="AG69" s="1663"/>
      <c r="AH69" s="1663"/>
      <c r="AI69" s="1663"/>
      <c r="AJ69" s="1663"/>
      <c r="AK69" s="1663"/>
      <c r="AL69" s="1663"/>
      <c r="AM69" s="1663"/>
      <c r="AN69" s="1663"/>
      <c r="AO69" s="1663"/>
      <c r="AP69" s="1663"/>
      <c r="AQ69" s="1663"/>
      <c r="AR69" s="1663"/>
      <c r="AS69" s="1663"/>
      <c r="AT69" s="1663"/>
      <c r="AU69" s="1663"/>
      <c r="AV69" s="1664"/>
      <c r="AW69" s="966"/>
    </row>
    <row r="70" spans="2:49" ht="3" customHeight="1">
      <c r="B70" s="965"/>
      <c r="R70" s="997"/>
      <c r="S70" s="997"/>
      <c r="T70" s="997"/>
      <c r="U70" s="997"/>
      <c r="V70" s="997"/>
      <c r="W70" s="997"/>
      <c r="X70" s="997"/>
      <c r="Y70" s="997"/>
      <c r="Z70" s="997"/>
      <c r="AA70" s="997"/>
      <c r="AB70" s="997"/>
      <c r="AC70" s="997"/>
      <c r="AD70" s="997"/>
      <c r="AE70" s="997"/>
      <c r="AF70" s="997"/>
      <c r="AG70" s="997"/>
      <c r="AH70" s="997"/>
      <c r="AI70" s="997"/>
      <c r="AJ70" s="997"/>
      <c r="AK70" s="997"/>
      <c r="AL70" s="997"/>
      <c r="AM70" s="997"/>
      <c r="AN70" s="997"/>
      <c r="AO70" s="997"/>
      <c r="AP70" s="997"/>
      <c r="AQ70" s="997"/>
      <c r="AR70" s="997"/>
      <c r="AS70" s="997"/>
      <c r="AT70" s="997"/>
      <c r="AU70" s="997"/>
      <c r="AV70" s="997"/>
      <c r="AW70" s="966"/>
    </row>
    <row r="71" spans="2:49" ht="14.25" customHeight="1">
      <c r="B71" s="965"/>
      <c r="C71" s="964" t="s">
        <v>2108</v>
      </c>
      <c r="R71" s="1662"/>
      <c r="S71" s="1663"/>
      <c r="T71" s="1663"/>
      <c r="U71" s="1663"/>
      <c r="V71" s="1663"/>
      <c r="W71" s="1663"/>
      <c r="X71" s="1663"/>
      <c r="Y71" s="1663"/>
      <c r="Z71" s="1663"/>
      <c r="AA71" s="1663"/>
      <c r="AB71" s="1663"/>
      <c r="AC71" s="1663"/>
      <c r="AD71" s="1663"/>
      <c r="AE71" s="1663"/>
      <c r="AF71" s="1663"/>
      <c r="AG71" s="1663"/>
      <c r="AH71" s="1663"/>
      <c r="AI71" s="1663"/>
      <c r="AJ71" s="1663"/>
      <c r="AK71" s="1663"/>
      <c r="AL71" s="1663"/>
      <c r="AM71" s="1663"/>
      <c r="AN71" s="1663"/>
      <c r="AO71" s="1663"/>
      <c r="AP71" s="1663"/>
      <c r="AQ71" s="1663"/>
      <c r="AR71" s="1663"/>
      <c r="AS71" s="1663"/>
      <c r="AT71" s="1663"/>
      <c r="AU71" s="1663"/>
      <c r="AV71" s="1664"/>
      <c r="AW71" s="966"/>
    </row>
    <row r="72" spans="2:49" ht="4.5" customHeight="1">
      <c r="B72" s="965"/>
      <c r="R72" s="997"/>
      <c r="S72" s="997"/>
      <c r="T72" s="997"/>
      <c r="U72" s="997"/>
      <c r="V72" s="997"/>
      <c r="W72" s="997"/>
      <c r="X72" s="997"/>
      <c r="Y72" s="997"/>
      <c r="Z72" s="997"/>
      <c r="AA72" s="997"/>
      <c r="AB72" s="997"/>
      <c r="AC72" s="997"/>
      <c r="AD72" s="997"/>
      <c r="AI72" s="997"/>
      <c r="AJ72" s="997"/>
      <c r="AK72" s="997"/>
      <c r="AL72" s="997"/>
      <c r="AM72" s="997"/>
      <c r="AN72" s="997"/>
      <c r="AO72" s="997"/>
      <c r="AP72" s="997"/>
      <c r="AQ72" s="997"/>
      <c r="AR72" s="997"/>
      <c r="AS72" s="997"/>
      <c r="AT72" s="997"/>
      <c r="AU72" s="997"/>
      <c r="AV72" s="997"/>
      <c r="AW72" s="966"/>
    </row>
    <row r="73" spans="2:49" ht="14.25" customHeight="1">
      <c r="B73" s="965"/>
      <c r="C73" s="964" t="s">
        <v>1719</v>
      </c>
      <c r="R73" s="1666"/>
      <c r="S73" s="1667"/>
      <c r="T73" s="1667"/>
      <c r="U73" s="1667"/>
      <c r="V73" s="1667"/>
      <c r="W73" s="1667"/>
      <c r="X73" s="1667"/>
      <c r="Y73" s="1667"/>
      <c r="Z73" s="1667"/>
      <c r="AA73" s="1667"/>
      <c r="AB73" s="1667"/>
      <c r="AC73" s="1667"/>
      <c r="AD73" s="1668"/>
      <c r="AF73" s="964" t="s">
        <v>2102</v>
      </c>
      <c r="AH73" s="966"/>
      <c r="AI73" s="1669"/>
      <c r="AJ73" s="1670"/>
      <c r="AK73" s="1670"/>
      <c r="AL73" s="1670"/>
      <c r="AM73" s="1670"/>
      <c r="AN73" s="1670"/>
      <c r="AO73" s="1670"/>
      <c r="AP73" s="1670"/>
      <c r="AQ73" s="1670"/>
      <c r="AR73" s="1670"/>
      <c r="AS73" s="1670"/>
      <c r="AT73" s="1670"/>
      <c r="AU73" s="1670"/>
      <c r="AV73" s="1671"/>
      <c r="AW73" s="966"/>
    </row>
    <row r="74" spans="2:49" ht="4.5" customHeight="1">
      <c r="B74" s="965"/>
      <c r="R74" s="997"/>
      <c r="S74" s="997"/>
      <c r="T74" s="997"/>
      <c r="U74" s="997"/>
      <c r="V74" s="997"/>
      <c r="W74" s="997"/>
      <c r="X74" s="997"/>
      <c r="Y74" s="997"/>
      <c r="Z74" s="997"/>
      <c r="AA74" s="997"/>
      <c r="AB74" s="997"/>
      <c r="AC74" s="997"/>
      <c r="AD74" s="997"/>
      <c r="AE74" s="997"/>
      <c r="AF74" s="997"/>
      <c r="AG74" s="997"/>
      <c r="AH74" s="997"/>
      <c r="AI74" s="997"/>
      <c r="AJ74" s="997"/>
      <c r="AK74" s="997"/>
      <c r="AL74" s="997"/>
      <c r="AM74" s="997"/>
      <c r="AN74" s="997"/>
      <c r="AO74" s="997"/>
      <c r="AP74" s="997"/>
      <c r="AQ74" s="997"/>
      <c r="AR74" s="997"/>
      <c r="AS74" s="997"/>
      <c r="AT74" s="997"/>
      <c r="AU74" s="997"/>
      <c r="AV74" s="997"/>
      <c r="AW74" s="966"/>
    </row>
    <row r="75" spans="2:49" ht="14.25" customHeight="1">
      <c r="B75" s="965"/>
      <c r="C75" s="964" t="s">
        <v>2101</v>
      </c>
      <c r="R75" s="1662"/>
      <c r="S75" s="1663"/>
      <c r="T75" s="1663"/>
      <c r="U75" s="1663"/>
      <c r="V75" s="1663"/>
      <c r="W75" s="1663"/>
      <c r="X75" s="1663"/>
      <c r="Y75" s="1663"/>
      <c r="Z75" s="1663"/>
      <c r="AA75" s="1663"/>
      <c r="AB75" s="1663"/>
      <c r="AC75" s="1663"/>
      <c r="AD75" s="1663"/>
      <c r="AE75" s="1663"/>
      <c r="AF75" s="1663"/>
      <c r="AG75" s="1663"/>
      <c r="AH75" s="1663"/>
      <c r="AI75" s="1663"/>
      <c r="AJ75" s="1663"/>
      <c r="AK75" s="1663"/>
      <c r="AL75" s="1663"/>
      <c r="AM75" s="1663"/>
      <c r="AN75" s="1663"/>
      <c r="AO75" s="1663"/>
      <c r="AP75" s="1663"/>
      <c r="AQ75" s="1663"/>
      <c r="AR75" s="1663"/>
      <c r="AS75" s="1663"/>
      <c r="AT75" s="1663"/>
      <c r="AU75" s="1663"/>
      <c r="AV75" s="1664"/>
      <c r="AW75" s="966"/>
    </row>
    <row r="76" spans="2:49" ht="14.25" customHeight="1">
      <c r="B76" s="975"/>
      <c r="C76" s="997"/>
      <c r="D76" s="997"/>
      <c r="E76" s="997"/>
      <c r="F76" s="997"/>
      <c r="G76" s="997"/>
      <c r="H76" s="997"/>
      <c r="I76" s="997"/>
      <c r="J76" s="997"/>
      <c r="K76" s="997"/>
      <c r="L76" s="997"/>
      <c r="M76" s="997"/>
      <c r="N76" s="997"/>
      <c r="O76" s="997"/>
      <c r="P76" s="997"/>
      <c r="Q76" s="997"/>
      <c r="R76" s="997"/>
      <c r="S76" s="997"/>
      <c r="T76" s="997"/>
      <c r="U76" s="997"/>
      <c r="V76" s="997"/>
      <c r="W76" s="997"/>
      <c r="X76" s="997"/>
      <c r="Y76" s="997"/>
      <c r="Z76" s="997"/>
      <c r="AA76" s="997"/>
      <c r="AB76" s="997"/>
      <c r="AC76" s="997"/>
      <c r="AD76" s="997"/>
      <c r="AE76" s="997"/>
      <c r="AF76" s="997"/>
      <c r="AG76" s="997"/>
      <c r="AH76" s="997"/>
      <c r="AI76" s="997"/>
      <c r="AJ76" s="997"/>
      <c r="AK76" s="997"/>
      <c r="AL76" s="997"/>
      <c r="AM76" s="997"/>
      <c r="AN76" s="997"/>
      <c r="AO76" s="997"/>
      <c r="AP76" s="997"/>
      <c r="AQ76" s="997"/>
      <c r="AR76" s="997"/>
      <c r="AS76" s="997"/>
      <c r="AT76" s="997"/>
      <c r="AU76" s="997"/>
      <c r="AV76" s="997"/>
      <c r="AW76" s="980"/>
    </row>
    <row r="77" spans="2:49" ht="14.25" customHeight="1"/>
    <row r="78" spans="2:49" ht="14.25" customHeight="1"/>
    <row r="79" spans="2:49" ht="14.25" customHeight="1"/>
    <row r="80" spans="2:49" ht="14.25" customHeight="1"/>
    <row r="81" spans="2:49" ht="14.25" customHeight="1"/>
    <row r="82" spans="2:49" s="1004" customFormat="1" ht="13.5" customHeight="1"/>
    <row r="83" spans="2:49"/>
    <row r="84" spans="2:49"/>
    <row r="85" spans="2:49" ht="12.75" customHeight="1">
      <c r="B85" s="1659" t="s">
        <v>3811</v>
      </c>
      <c r="C85" s="1660"/>
      <c r="D85" s="1660"/>
      <c r="E85" s="1660"/>
      <c r="F85" s="1660"/>
      <c r="G85" s="1660"/>
      <c r="H85" s="1660"/>
      <c r="I85" s="1660"/>
      <c r="J85" s="1660"/>
      <c r="K85" s="1660"/>
      <c r="L85" s="1660"/>
      <c r="M85" s="1660"/>
      <c r="N85" s="1660"/>
      <c r="O85" s="1660"/>
      <c r="P85" s="1660"/>
      <c r="Q85" s="1660"/>
      <c r="R85" s="1660"/>
      <c r="S85" s="1660"/>
      <c r="T85" s="1660"/>
      <c r="U85" s="1660"/>
      <c r="V85" s="1660"/>
      <c r="W85" s="1660"/>
      <c r="X85" s="1660"/>
      <c r="Y85" s="1660"/>
      <c r="Z85" s="1660"/>
      <c r="AA85" s="1660"/>
      <c r="AB85" s="1660"/>
      <c r="AC85" s="1660"/>
      <c r="AD85" s="1660"/>
      <c r="AE85" s="1660"/>
      <c r="AF85" s="1660"/>
      <c r="AG85" s="1660"/>
      <c r="AH85" s="1660"/>
      <c r="AI85" s="1660"/>
      <c r="AJ85" s="1660"/>
      <c r="AK85" s="1660"/>
      <c r="AL85" s="1660"/>
      <c r="AM85" s="1660"/>
      <c r="AN85" s="1660"/>
      <c r="AO85" s="1660"/>
      <c r="AP85" s="1660"/>
      <c r="AQ85" s="1660"/>
      <c r="AR85" s="1660"/>
      <c r="AS85" s="1660"/>
      <c r="AT85" s="1660"/>
      <c r="AU85" s="1660"/>
      <c r="AV85" s="1660"/>
      <c r="AW85" s="1661"/>
    </row>
    <row r="86" spans="2:49" ht="6" customHeight="1">
      <c r="B86" s="955"/>
      <c r="C86" s="955"/>
      <c r="D86" s="955"/>
      <c r="E86" s="955"/>
      <c r="F86" s="955"/>
      <c r="G86" s="955"/>
      <c r="H86" s="955"/>
      <c r="I86" s="955"/>
      <c r="J86" s="955"/>
      <c r="K86" s="955"/>
      <c r="L86" s="955"/>
      <c r="M86" s="955"/>
      <c r="N86" s="955"/>
      <c r="O86" s="955"/>
      <c r="P86" s="955"/>
      <c r="Q86" s="955"/>
      <c r="R86" s="955"/>
      <c r="S86" s="955"/>
      <c r="T86" s="955"/>
      <c r="U86" s="955"/>
      <c r="V86" s="955"/>
      <c r="W86" s="955"/>
      <c r="X86" s="955"/>
      <c r="Y86" s="955"/>
      <c r="Z86" s="955"/>
      <c r="AA86" s="955"/>
      <c r="AB86" s="955"/>
      <c r="AC86" s="955"/>
      <c r="AD86" s="955"/>
      <c r="AE86" s="955"/>
      <c r="AF86" s="955"/>
      <c r="AG86" s="955"/>
      <c r="AH86" s="955"/>
      <c r="AI86" s="955"/>
      <c r="AJ86" s="955"/>
      <c r="AK86" s="955"/>
      <c r="AL86" s="955"/>
      <c r="AM86" s="955"/>
      <c r="AN86" s="955"/>
      <c r="AO86" s="955"/>
      <c r="AP86" s="955"/>
      <c r="AQ86" s="955"/>
      <c r="AR86" s="955"/>
      <c r="AS86" s="955"/>
      <c r="AT86" s="955"/>
      <c r="AU86" s="955"/>
      <c r="AV86" s="955"/>
      <c r="AW86" s="955"/>
    </row>
    <row r="87" spans="2:49">
      <c r="B87" s="1653">
        <f>$K$19</f>
        <v>0</v>
      </c>
      <c r="C87" s="1654"/>
      <c r="D87" s="1654"/>
      <c r="E87" s="1654"/>
      <c r="F87" s="1654"/>
      <c r="G87" s="1654"/>
      <c r="H87" s="1654"/>
      <c r="I87" s="1654"/>
      <c r="J87" s="1654"/>
      <c r="K87" s="1654"/>
      <c r="L87" s="1654"/>
      <c r="M87" s="1654"/>
      <c r="N87" s="1654"/>
      <c r="O87" s="1654"/>
      <c r="P87" s="1654"/>
      <c r="Q87" s="1654"/>
      <c r="R87" s="1654"/>
      <c r="S87" s="1654"/>
      <c r="T87" s="1654"/>
      <c r="U87" s="1654"/>
      <c r="V87" s="1654"/>
      <c r="W87" s="1654"/>
      <c r="X87" s="1654"/>
      <c r="Y87" s="1654"/>
      <c r="Z87" s="1654"/>
      <c r="AA87" s="1654"/>
      <c r="AB87" s="1654"/>
      <c r="AC87" s="1654"/>
      <c r="AD87" s="1654"/>
      <c r="AE87" s="1654"/>
      <c r="AF87" s="1654"/>
      <c r="AG87" s="1654"/>
      <c r="AH87" s="1654"/>
      <c r="AI87" s="1654"/>
      <c r="AJ87" s="1654"/>
      <c r="AK87" s="1654"/>
      <c r="AL87" s="1654"/>
      <c r="AM87" s="1654"/>
      <c r="AN87" s="1654"/>
      <c r="AO87" s="1654"/>
      <c r="AP87" s="1654"/>
      <c r="AQ87" s="1654"/>
      <c r="AR87" s="1654"/>
      <c r="AS87" s="1654"/>
      <c r="AT87" s="1654"/>
      <c r="AU87" s="1654"/>
      <c r="AV87" s="1654"/>
      <c r="AW87" s="1655"/>
    </row>
    <row r="88" spans="2:49">
      <c r="C88" s="1005"/>
      <c r="D88" s="1005"/>
      <c r="E88" s="1005"/>
      <c r="F88" s="1005"/>
      <c r="G88" s="1005"/>
      <c r="H88" s="1005"/>
      <c r="I88" s="1005"/>
      <c r="J88" s="1005"/>
      <c r="K88" s="1005"/>
      <c r="L88" s="1005"/>
      <c r="M88" s="1005"/>
      <c r="N88" s="1005"/>
      <c r="O88" s="1005"/>
      <c r="P88" s="1005"/>
      <c r="Q88" s="1005"/>
      <c r="R88" s="1005"/>
      <c r="S88" s="1005"/>
      <c r="T88" s="1005"/>
      <c r="U88" s="1005"/>
      <c r="V88" s="1005"/>
      <c r="W88" s="1005"/>
      <c r="X88" s="1005"/>
      <c r="Y88" s="1005"/>
      <c r="Z88" s="1005"/>
      <c r="AA88" s="1005"/>
      <c r="AB88" s="1005"/>
      <c r="AC88" s="1005"/>
      <c r="AD88" s="1005"/>
      <c r="AE88" s="1005"/>
      <c r="AF88" s="1005"/>
      <c r="AG88" s="1005"/>
      <c r="AH88" s="1005"/>
      <c r="AI88" s="1005"/>
      <c r="AJ88" s="1005"/>
      <c r="AK88" s="1005"/>
      <c r="AL88" s="1005"/>
      <c r="AM88" s="1005"/>
      <c r="AN88" s="1005"/>
      <c r="AO88" s="1005"/>
      <c r="AP88" s="1005"/>
      <c r="AQ88" s="1005"/>
      <c r="AR88" s="1005"/>
      <c r="AS88" s="1005"/>
      <c r="AT88" s="1005"/>
      <c r="AU88" s="1005"/>
      <c r="AV88" s="1005"/>
    </row>
    <row r="89" spans="2:49">
      <c r="C89" s="1005"/>
      <c r="D89" s="1005"/>
      <c r="E89" s="1005"/>
      <c r="F89" s="1005"/>
      <c r="G89" s="1005"/>
      <c r="H89" s="1005"/>
      <c r="I89" s="1005"/>
      <c r="J89" s="1005"/>
      <c r="K89" s="1005"/>
      <c r="L89" s="1005"/>
      <c r="M89" s="1005"/>
      <c r="N89" s="1005"/>
      <c r="O89" s="1005"/>
      <c r="P89" s="1005"/>
      <c r="Q89" s="1005"/>
      <c r="R89" s="1005"/>
      <c r="S89" s="1005"/>
      <c r="T89" s="1005"/>
      <c r="U89" s="1005"/>
      <c r="V89" s="1005"/>
      <c r="W89" s="1005"/>
      <c r="X89" s="1005"/>
      <c r="Y89" s="1005"/>
      <c r="Z89" s="1005"/>
      <c r="AA89" s="1005"/>
      <c r="AB89" s="1005"/>
      <c r="AC89" s="1005"/>
      <c r="AD89" s="1005"/>
      <c r="AE89" s="1005"/>
      <c r="AF89" s="1005"/>
      <c r="AG89" s="1005"/>
      <c r="AH89" s="1005"/>
      <c r="AI89" s="1005"/>
      <c r="AJ89" s="1005"/>
      <c r="AK89" s="1005"/>
      <c r="AL89" s="1005"/>
      <c r="AM89" s="1005"/>
      <c r="AN89" s="1005"/>
      <c r="AO89" s="1005"/>
      <c r="AP89" s="1005"/>
      <c r="AQ89" s="1005"/>
      <c r="AR89" s="1005"/>
      <c r="AS89" s="1005"/>
      <c r="AT89" s="1005"/>
      <c r="AU89" s="1005"/>
      <c r="AV89" s="1005"/>
      <c r="AW89" s="996" t="s">
        <v>2109</v>
      </c>
    </row>
    <row r="98" spans="3:49" hidden="1">
      <c r="C98" s="1665"/>
      <c r="D98" s="1665"/>
      <c r="E98" s="1665"/>
      <c r="F98" s="1665"/>
      <c r="G98" s="1665"/>
      <c r="H98" s="1665"/>
      <c r="I98" s="1665"/>
      <c r="J98" s="1665"/>
      <c r="K98" s="1665"/>
      <c r="L98" s="1665"/>
      <c r="M98" s="1665"/>
      <c r="N98" s="1665"/>
      <c r="O98" s="1665"/>
      <c r="P98" s="1665"/>
      <c r="Q98" s="1665"/>
      <c r="R98" s="1665"/>
      <c r="S98" s="1665"/>
      <c r="T98" s="1665"/>
      <c r="U98" s="1665"/>
      <c r="V98" s="1665"/>
      <c r="W98" s="1665"/>
      <c r="X98" s="1665"/>
      <c r="Y98" s="1665"/>
      <c r="Z98" s="1665"/>
      <c r="AA98" s="1665"/>
      <c r="AB98" s="1665"/>
      <c r="AC98" s="1665"/>
      <c r="AD98" s="1665"/>
      <c r="AE98" s="1665"/>
      <c r="AF98" s="1665"/>
      <c r="AG98" s="1665"/>
      <c r="AH98" s="1665"/>
      <c r="AI98" s="1665"/>
      <c r="AJ98" s="1665"/>
      <c r="AK98" s="1665"/>
      <c r="AL98" s="1665"/>
      <c r="AM98" s="1665"/>
      <c r="AN98" s="1665"/>
      <c r="AO98" s="1665"/>
      <c r="AP98" s="1665"/>
      <c r="AQ98" s="1665"/>
      <c r="AR98" s="1665"/>
      <c r="AS98" s="1665"/>
      <c r="AT98" s="1665"/>
      <c r="AU98" s="1665"/>
      <c r="AV98" s="1665"/>
      <c r="AW98" s="1665"/>
    </row>
    <row r="99" spans="3:49" ht="15" hidden="1">
      <c r="C99" s="1004"/>
      <c r="D99" s="1004"/>
      <c r="E99" s="1004"/>
      <c r="F99" s="1004"/>
      <c r="G99" s="1004"/>
      <c r="H99" s="1004"/>
      <c r="I99" s="1004"/>
      <c r="J99" s="1004"/>
      <c r="K99" s="1004"/>
      <c r="L99" s="1004"/>
      <c r="M99" s="1004"/>
      <c r="N99" s="1004"/>
      <c r="O99" s="1004"/>
      <c r="P99" s="1004"/>
      <c r="Q99" s="1004"/>
      <c r="R99" s="1004"/>
      <c r="S99" s="1004"/>
      <c r="T99" s="1004"/>
      <c r="U99" s="1004"/>
      <c r="V99" s="1004"/>
      <c r="W99" s="1004"/>
      <c r="X99" s="1004"/>
      <c r="Y99" s="1004"/>
      <c r="Z99" s="1004"/>
      <c r="AA99" s="1004"/>
      <c r="AB99" s="1004"/>
      <c r="AC99" s="1004"/>
      <c r="AD99" s="1004"/>
      <c r="AE99" s="1004"/>
      <c r="AF99" s="1004"/>
      <c r="AG99" s="1004"/>
      <c r="AH99" s="1004"/>
      <c r="AI99" s="1004"/>
      <c r="AJ99" s="1004"/>
      <c r="AK99" s="1004"/>
      <c r="AL99" s="1004"/>
      <c r="AM99" s="1004"/>
      <c r="AN99" s="1004"/>
      <c r="AO99" s="1004"/>
      <c r="AP99" s="1004"/>
      <c r="AQ99" s="1004"/>
      <c r="AR99" s="1004"/>
      <c r="AS99" s="1004"/>
      <c r="AT99" s="1004"/>
      <c r="AU99" s="1004"/>
      <c r="AV99" s="1004"/>
      <c r="AW99" s="1004"/>
    </row>
    <row r="100" spans="3:49" ht="13.5" hidden="1" customHeight="1">
      <c r="C100" s="1004"/>
      <c r="D100" s="1004"/>
      <c r="E100" s="1004"/>
      <c r="F100" s="1004"/>
      <c r="G100" s="1004"/>
      <c r="H100" s="1004"/>
      <c r="I100" s="1004"/>
      <c r="J100" s="1004"/>
      <c r="K100" s="1004"/>
      <c r="L100" s="1004"/>
      <c r="M100" s="1004"/>
      <c r="N100" s="1004"/>
      <c r="O100" s="1004"/>
      <c r="P100" s="1004"/>
      <c r="Q100" s="1004"/>
      <c r="R100" s="1004"/>
      <c r="S100" s="1004"/>
      <c r="T100" s="1004"/>
      <c r="U100" s="1004"/>
      <c r="V100" s="1004"/>
      <c r="W100" s="1004"/>
      <c r="X100" s="1004"/>
      <c r="Y100" s="1004"/>
      <c r="Z100" s="1004"/>
      <c r="AA100" s="1004"/>
      <c r="AB100" s="1004"/>
      <c r="AC100" s="1004"/>
      <c r="AD100" s="1004"/>
      <c r="AE100" s="1004"/>
      <c r="AF100" s="1004"/>
      <c r="AG100" s="1004"/>
      <c r="AH100" s="1004"/>
      <c r="AI100" s="1004"/>
      <c r="AJ100" s="1004"/>
      <c r="AK100" s="1004"/>
      <c r="AL100" s="1004"/>
      <c r="AM100" s="1004"/>
      <c r="AN100" s="1004"/>
      <c r="AO100" s="1004"/>
      <c r="AP100" s="1004"/>
      <c r="AQ100" s="1004"/>
      <c r="AR100" s="1004"/>
      <c r="AS100" s="1004"/>
      <c r="AT100" s="1004"/>
      <c r="AU100" s="1004"/>
      <c r="AV100" s="1004"/>
      <c r="AW100" s="1004"/>
    </row>
    <row r="101" spans="3:49" ht="12.75" hidden="1" customHeight="1">
      <c r="I101" s="1006"/>
      <c r="J101" s="1007"/>
      <c r="K101" s="1007"/>
      <c r="L101" s="1007"/>
      <c r="M101" s="1007"/>
      <c r="N101" s="1007"/>
      <c r="O101" s="1007"/>
      <c r="P101" s="1007"/>
      <c r="Q101" s="1007"/>
    </row>
    <row r="104" spans="3:49" hidden="1">
      <c r="G104" s="964" t="b">
        <v>0</v>
      </c>
      <c r="I104" s="964" t="b">
        <v>0</v>
      </c>
    </row>
    <row r="133" spans="49:49" hidden="1">
      <c r="AW133" s="996"/>
    </row>
  </sheetData>
  <sheetProtection algorithmName="SHA-512" hashValue="Ibj2AcFEBqIcujh2iN6SGJs9NGnPZ9GiTRyADIZTsCx5QpIEQ2uDzJJD9Mls4FyVSvKincqiHe37hYPmOb2h5Q==" saltValue="PFEAWmZVa9RCyciP5ekqLg==" spinCount="100000" sheet="1" objects="1" scenarios="1" selectLockedCells="1"/>
  <mergeCells count="50">
    <mergeCell ref="AE33:AG33"/>
    <mergeCell ref="K33:U33"/>
    <mergeCell ref="R69:AV69"/>
    <mergeCell ref="C60:AV61"/>
    <mergeCell ref="AO57:AV57"/>
    <mergeCell ref="C65:S65"/>
    <mergeCell ref="R67:AV67"/>
    <mergeCell ref="AC57:AI57"/>
    <mergeCell ref="I57:P57"/>
    <mergeCell ref="C37:H37"/>
    <mergeCell ref="S38:V38"/>
    <mergeCell ref="AO51:AV51"/>
    <mergeCell ref="I55:AV55"/>
    <mergeCell ref="S40:V40"/>
    <mergeCell ref="P41:V41"/>
    <mergeCell ref="P39:V39"/>
    <mergeCell ref="AE23:AV23"/>
    <mergeCell ref="K23:Y23"/>
    <mergeCell ref="P43:V43"/>
    <mergeCell ref="AP41:AV41"/>
    <mergeCell ref="AE31:AG31"/>
    <mergeCell ref="AP43:AV43"/>
    <mergeCell ref="AE27:AV27"/>
    <mergeCell ref="AI28:AL28"/>
    <mergeCell ref="AP39:AV39"/>
    <mergeCell ref="P29:U29"/>
    <mergeCell ref="AE29:AL29"/>
    <mergeCell ref="K25:U25"/>
    <mergeCell ref="AS31:AU31"/>
    <mergeCell ref="P31:U31"/>
    <mergeCell ref="AE25:AV25"/>
    <mergeCell ref="K27:U27"/>
    <mergeCell ref="C8:AV8"/>
    <mergeCell ref="C9:AV9"/>
    <mergeCell ref="K19:AH19"/>
    <mergeCell ref="K21:AV21"/>
    <mergeCell ref="AM19:AV19"/>
    <mergeCell ref="AO38:AV38"/>
    <mergeCell ref="Y45:AV45"/>
    <mergeCell ref="P45:V45"/>
    <mergeCell ref="AC51:AI51"/>
    <mergeCell ref="I49:AV49"/>
    <mergeCell ref="I51:P51"/>
    <mergeCell ref="R71:AV71"/>
    <mergeCell ref="C98:AW98"/>
    <mergeCell ref="B85:AW85"/>
    <mergeCell ref="B87:AW87"/>
    <mergeCell ref="R73:AD73"/>
    <mergeCell ref="R75:AV75"/>
    <mergeCell ref="AI73:AV73"/>
  </mergeCells>
  <phoneticPr fontId="0" type="noConversion"/>
  <dataValidations count="3">
    <dataValidation type="list" allowBlank="1" showInputMessage="1" showErrorMessage="1" sqref="AC51:AI51 AC57:AI59 K23:Y23" xr:uid="{00000000-0002-0000-0200-000000000000}">
      <formula1>Concelhos</formula1>
    </dataValidation>
    <dataValidation type="list" allowBlank="1" showInputMessage="1" showErrorMessage="1" sqref="C60" xr:uid="{00000000-0002-0000-0200-000001000000}">
      <formula1>Tipologia_Inv</formula1>
    </dataValidation>
    <dataValidation type="list" allowBlank="1" showInputMessage="1" showErrorMessage="1" sqref="K33:U33" xr:uid="{00000000-0002-0000-0200-000002000000}">
      <formula1>Opções_Dimensão</formula1>
    </dataValidation>
  </dataValidations>
  <pageMargins left="0.34" right="0.38" top="0.8" bottom="0.72" header="0.5" footer="0.5"/>
  <pageSetup paperSize="9" scale="89" orientation="portrait" r:id="rId1"/>
  <headerFooter alignWithMargins="0"/>
  <drawing r:id="rId2"/>
  <legacy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2">
    <tabColor indexed="51"/>
  </sheetPr>
  <dimension ref="A1:L31"/>
  <sheetViews>
    <sheetView showGridLines="0" zoomScaleNormal="100" zoomScaleSheetLayoutView="75" workbookViewId="0">
      <selection activeCell="K31" sqref="K31"/>
    </sheetView>
  </sheetViews>
  <sheetFormatPr defaultRowHeight="12.75"/>
  <cols>
    <col min="1" max="1" width="35.7109375" customWidth="1"/>
    <col min="2" max="2" width="8" customWidth="1"/>
  </cols>
  <sheetData>
    <row r="1" spans="1:12" ht="5.25" customHeight="1"/>
    <row r="2" spans="1:12" ht="24" customHeight="1">
      <c r="A2" s="347" t="s">
        <v>2149</v>
      </c>
      <c r="B2" s="348"/>
      <c r="C2" s="348"/>
      <c r="D2" s="348"/>
      <c r="E2" s="348"/>
      <c r="F2" s="348"/>
      <c r="G2" s="348"/>
      <c r="H2" s="349"/>
      <c r="I2" s="349"/>
      <c r="J2" s="349"/>
      <c r="K2" s="349"/>
      <c r="L2" s="350"/>
    </row>
    <row r="3" spans="1:12" ht="4.5" customHeight="1">
      <c r="A3" s="267"/>
      <c r="B3" s="267"/>
      <c r="C3" s="267"/>
      <c r="D3" s="267"/>
      <c r="E3" s="267"/>
      <c r="F3" s="267"/>
      <c r="G3" s="267"/>
      <c r="H3" s="286"/>
      <c r="I3" s="286"/>
      <c r="J3" s="286"/>
      <c r="K3" s="286"/>
      <c r="L3" s="286"/>
    </row>
    <row r="4" spans="1:12" ht="12.75" customHeight="1">
      <c r="F4" s="268"/>
      <c r="G4" s="268"/>
      <c r="L4" s="244" t="s">
        <v>2131</v>
      </c>
    </row>
    <row r="5" spans="1:12" ht="24">
      <c r="A5" s="276" t="s">
        <v>1730</v>
      </c>
      <c r="B5" s="270" t="s">
        <v>2661</v>
      </c>
      <c r="C5" s="269" t="str">
        <f>IF('F1'!AP39="","0",YEAR('F1'!AP39))</f>
        <v>0</v>
      </c>
      <c r="D5" s="269">
        <f t="shared" ref="D5:L5" si="0">C5+1</f>
        <v>1</v>
      </c>
      <c r="E5" s="269">
        <f t="shared" si="0"/>
        <v>2</v>
      </c>
      <c r="F5" s="269">
        <f t="shared" si="0"/>
        <v>3</v>
      </c>
      <c r="G5" s="269">
        <f t="shared" si="0"/>
        <v>4</v>
      </c>
      <c r="H5" s="269">
        <f t="shared" si="0"/>
        <v>5</v>
      </c>
      <c r="I5" s="269">
        <f t="shared" si="0"/>
        <v>6</v>
      </c>
      <c r="J5" s="269">
        <f t="shared" si="0"/>
        <v>7</v>
      </c>
      <c r="K5" s="269">
        <f t="shared" si="0"/>
        <v>8</v>
      </c>
      <c r="L5" s="269">
        <f t="shared" si="0"/>
        <v>9</v>
      </c>
    </row>
    <row r="6" spans="1:12">
      <c r="A6" s="278" t="s">
        <v>214</v>
      </c>
      <c r="B6" s="273">
        <v>71</v>
      </c>
      <c r="C6" s="287"/>
      <c r="D6" s="287"/>
      <c r="E6" s="288"/>
      <c r="F6" s="287"/>
      <c r="G6" s="289"/>
      <c r="H6" s="287"/>
      <c r="I6" s="287"/>
      <c r="J6" s="290"/>
      <c r="K6" s="287"/>
      <c r="L6" s="291"/>
    </row>
    <row r="7" spans="1:12">
      <c r="A7" s="279" t="s">
        <v>215</v>
      </c>
      <c r="B7" s="273" t="s">
        <v>216</v>
      </c>
      <c r="C7" s="292"/>
      <c r="D7" s="292"/>
      <c r="E7" s="288"/>
      <c r="F7" s="292"/>
      <c r="G7" s="293"/>
      <c r="H7" s="292"/>
      <c r="I7" s="292"/>
      <c r="J7" s="288"/>
      <c r="K7" s="292"/>
      <c r="L7" s="294"/>
    </row>
    <row r="8" spans="1:12">
      <c r="A8" s="279" t="s">
        <v>217</v>
      </c>
      <c r="B8" s="273">
        <v>61</v>
      </c>
      <c r="C8" s="292"/>
      <c r="D8" s="292"/>
      <c r="E8" s="288"/>
      <c r="F8" s="292"/>
      <c r="G8" s="293"/>
      <c r="H8" s="292"/>
      <c r="I8" s="292"/>
      <c r="J8" s="288"/>
      <c r="K8" s="292"/>
      <c r="L8" s="294"/>
    </row>
    <row r="9" spans="1:12">
      <c r="A9" s="279" t="s">
        <v>218</v>
      </c>
      <c r="B9" s="273">
        <v>62</v>
      </c>
      <c r="C9" s="295">
        <f>SUM(C10:C13)</f>
        <v>0</v>
      </c>
      <c r="D9" s="295"/>
      <c r="E9" s="295">
        <f t="shared" ref="E9:L9" si="1">SUM(E10:E13)</f>
        <v>0</v>
      </c>
      <c r="F9" s="295">
        <f t="shared" si="1"/>
        <v>0</v>
      </c>
      <c r="G9" s="295">
        <f t="shared" si="1"/>
        <v>0</v>
      </c>
      <c r="H9" s="295">
        <f t="shared" si="1"/>
        <v>0</v>
      </c>
      <c r="I9" s="295">
        <f t="shared" si="1"/>
        <v>0</v>
      </c>
      <c r="J9" s="295">
        <f t="shared" si="1"/>
        <v>0</v>
      </c>
      <c r="K9" s="295">
        <f t="shared" si="1"/>
        <v>0</v>
      </c>
      <c r="L9" s="295">
        <f t="shared" si="1"/>
        <v>0</v>
      </c>
    </row>
    <row r="10" spans="1:12">
      <c r="A10" s="280" t="s">
        <v>219</v>
      </c>
      <c r="B10" s="273">
        <v>621</v>
      </c>
      <c r="C10" s="292"/>
      <c r="D10" s="292"/>
      <c r="E10" s="288"/>
      <c r="F10" s="292"/>
      <c r="G10" s="293"/>
      <c r="H10" s="292"/>
      <c r="I10" s="292"/>
      <c r="J10" s="288"/>
      <c r="K10" s="292"/>
      <c r="L10" s="294"/>
    </row>
    <row r="11" spans="1:12">
      <c r="A11" s="280" t="s">
        <v>220</v>
      </c>
      <c r="B11" s="273" t="s">
        <v>1096</v>
      </c>
      <c r="C11" s="292"/>
      <c r="D11" s="292"/>
      <c r="E11" s="288"/>
      <c r="F11" s="292"/>
      <c r="G11" s="293"/>
      <c r="H11" s="292"/>
      <c r="I11" s="292"/>
      <c r="J11" s="288"/>
      <c r="K11" s="292"/>
      <c r="L11" s="294"/>
    </row>
    <row r="12" spans="1:12">
      <c r="A12" s="280" t="s">
        <v>221</v>
      </c>
      <c r="B12" s="273" t="s">
        <v>1095</v>
      </c>
      <c r="C12" s="292"/>
      <c r="D12" s="292"/>
      <c r="E12" s="288"/>
      <c r="F12" s="292"/>
      <c r="G12" s="293"/>
      <c r="H12" s="292"/>
      <c r="I12" s="292"/>
      <c r="J12" s="288"/>
      <c r="K12" s="292"/>
      <c r="L12" s="294"/>
    </row>
    <row r="13" spans="1:12">
      <c r="A13" s="280" t="s">
        <v>222</v>
      </c>
      <c r="B13" s="273" t="s">
        <v>1097</v>
      </c>
      <c r="C13" s="292"/>
      <c r="D13" s="292"/>
      <c r="E13" s="288"/>
      <c r="F13" s="292"/>
      <c r="G13" s="293"/>
      <c r="H13" s="292"/>
      <c r="I13" s="292"/>
      <c r="J13" s="288"/>
      <c r="K13" s="292"/>
      <c r="L13" s="294"/>
    </row>
    <row r="14" spans="1:12">
      <c r="A14" s="281" t="s">
        <v>223</v>
      </c>
      <c r="B14" s="273" t="s">
        <v>1103</v>
      </c>
      <c r="C14" s="296"/>
      <c r="D14" s="292"/>
      <c r="E14" s="288"/>
      <c r="F14" s="292"/>
      <c r="G14" s="293"/>
      <c r="H14" s="292"/>
      <c r="I14" s="292"/>
      <c r="J14" s="288"/>
      <c r="K14" s="292"/>
      <c r="L14" s="294"/>
    </row>
    <row r="15" spans="1:12">
      <c r="A15" s="282" t="s">
        <v>224</v>
      </c>
      <c r="B15" s="275"/>
      <c r="C15" s="297">
        <f>C6+C7-C8-C9-C14</f>
        <v>0</v>
      </c>
      <c r="D15" s="297">
        <f t="shared" ref="D15:L15" si="2">D6+D7-D8-D9-D14</f>
        <v>0</v>
      </c>
      <c r="E15" s="297">
        <f t="shared" si="2"/>
        <v>0</v>
      </c>
      <c r="F15" s="297">
        <f t="shared" si="2"/>
        <v>0</v>
      </c>
      <c r="G15" s="297">
        <f t="shared" si="2"/>
        <v>0</v>
      </c>
      <c r="H15" s="297">
        <f t="shared" si="2"/>
        <v>0</v>
      </c>
      <c r="I15" s="297">
        <f t="shared" si="2"/>
        <v>0</v>
      </c>
      <c r="J15" s="297">
        <f t="shared" si="2"/>
        <v>0</v>
      </c>
      <c r="K15" s="297">
        <f t="shared" si="2"/>
        <v>0</v>
      </c>
      <c r="L15" s="297">
        <f t="shared" si="2"/>
        <v>0</v>
      </c>
    </row>
    <row r="16" spans="1:12">
      <c r="A16" s="278" t="s">
        <v>225</v>
      </c>
      <c r="B16" s="273">
        <v>68</v>
      </c>
      <c r="C16" s="295">
        <f>C17+C18</f>
        <v>0</v>
      </c>
      <c r="D16" s="295">
        <f t="shared" ref="D16:L16" si="3">D17+D18</f>
        <v>0</v>
      </c>
      <c r="E16" s="295">
        <f t="shared" si="3"/>
        <v>0</v>
      </c>
      <c r="F16" s="295">
        <f t="shared" si="3"/>
        <v>0</v>
      </c>
      <c r="G16" s="295">
        <f t="shared" si="3"/>
        <v>0</v>
      </c>
      <c r="H16" s="295">
        <f t="shared" si="3"/>
        <v>0</v>
      </c>
      <c r="I16" s="295">
        <f t="shared" si="3"/>
        <v>0</v>
      </c>
      <c r="J16" s="295">
        <f t="shared" si="3"/>
        <v>0</v>
      </c>
      <c r="K16" s="295">
        <f t="shared" si="3"/>
        <v>0</v>
      </c>
      <c r="L16" s="295">
        <f t="shared" si="3"/>
        <v>0</v>
      </c>
    </row>
    <row r="17" spans="1:12">
      <c r="A17" s="279" t="s">
        <v>226</v>
      </c>
      <c r="B17" s="273">
        <v>681</v>
      </c>
      <c r="C17" s="292"/>
      <c r="D17" s="292"/>
      <c r="E17" s="292"/>
      <c r="F17" s="292"/>
      <c r="G17" s="292"/>
      <c r="H17" s="292"/>
      <c r="I17" s="292"/>
      <c r="J17" s="292"/>
      <c r="K17" s="292"/>
      <c r="L17" s="292"/>
    </row>
    <row r="18" spans="1:12">
      <c r="A18" s="279" t="s">
        <v>227</v>
      </c>
      <c r="B18" s="273" t="s">
        <v>1094</v>
      </c>
      <c r="C18" s="292"/>
      <c r="D18" s="288"/>
      <c r="E18" s="292"/>
      <c r="F18" s="288"/>
      <c r="G18" s="292"/>
      <c r="H18" s="288"/>
      <c r="I18" s="292"/>
      <c r="J18" s="288"/>
      <c r="K18" s="292"/>
      <c r="L18" s="292"/>
    </row>
    <row r="19" spans="1:12">
      <c r="A19" s="281" t="s">
        <v>228</v>
      </c>
      <c r="B19" s="273" t="s">
        <v>1090</v>
      </c>
      <c r="C19" s="292"/>
      <c r="D19" s="288"/>
      <c r="E19" s="292"/>
      <c r="F19" s="288"/>
      <c r="G19" s="292"/>
      <c r="H19" s="288"/>
      <c r="I19" s="292"/>
      <c r="J19" s="288"/>
      <c r="K19" s="292"/>
      <c r="L19" s="292"/>
    </row>
    <row r="20" spans="1:12">
      <c r="A20" s="283" t="s">
        <v>229</v>
      </c>
      <c r="B20" s="275"/>
      <c r="C20" s="297">
        <f>C16+C19</f>
        <v>0</v>
      </c>
      <c r="D20" s="297">
        <f t="shared" ref="D20:L20" si="4">D16+C19</f>
        <v>0</v>
      </c>
      <c r="E20" s="297">
        <f t="shared" si="4"/>
        <v>0</v>
      </c>
      <c r="F20" s="297">
        <f t="shared" si="4"/>
        <v>0</v>
      </c>
      <c r="G20" s="297">
        <f t="shared" si="4"/>
        <v>0</v>
      </c>
      <c r="H20" s="297">
        <f t="shared" si="4"/>
        <v>0</v>
      </c>
      <c r="I20" s="297">
        <f t="shared" si="4"/>
        <v>0</v>
      </c>
      <c r="J20" s="297">
        <f t="shared" si="4"/>
        <v>0</v>
      </c>
      <c r="K20" s="297">
        <f t="shared" si="4"/>
        <v>0</v>
      </c>
      <c r="L20" s="297">
        <f t="shared" si="4"/>
        <v>0</v>
      </c>
    </row>
    <row r="21" spans="1:12">
      <c r="A21" s="283" t="s">
        <v>230</v>
      </c>
      <c r="B21" s="275"/>
      <c r="C21" s="297">
        <f>C15-C20</f>
        <v>0</v>
      </c>
      <c r="D21" s="297">
        <f t="shared" ref="D21:L21" si="5">D15-D20</f>
        <v>0</v>
      </c>
      <c r="E21" s="297">
        <f t="shared" si="5"/>
        <v>0</v>
      </c>
      <c r="F21" s="297">
        <f t="shared" si="5"/>
        <v>0</v>
      </c>
      <c r="G21" s="297">
        <f t="shared" si="5"/>
        <v>0</v>
      </c>
      <c r="H21" s="297">
        <f t="shared" si="5"/>
        <v>0</v>
      </c>
      <c r="I21" s="297">
        <f t="shared" si="5"/>
        <v>0</v>
      </c>
      <c r="J21" s="297">
        <f t="shared" si="5"/>
        <v>0</v>
      </c>
      <c r="K21" s="297">
        <f t="shared" si="5"/>
        <v>0</v>
      </c>
      <c r="L21" s="297">
        <f t="shared" si="5"/>
        <v>0</v>
      </c>
    </row>
    <row r="22" spans="1:12">
      <c r="A22" s="278" t="s">
        <v>231</v>
      </c>
      <c r="B22" s="273" t="s">
        <v>1089</v>
      </c>
      <c r="C22" s="292"/>
      <c r="D22" s="288"/>
      <c r="E22" s="292"/>
      <c r="F22" s="288"/>
      <c r="G22" s="292"/>
      <c r="H22" s="288"/>
      <c r="I22" s="292"/>
      <c r="J22" s="288"/>
      <c r="K22" s="292"/>
      <c r="L22" s="292"/>
    </row>
    <row r="23" spans="1:12">
      <c r="A23" s="284" t="s">
        <v>232</v>
      </c>
      <c r="B23" s="272">
        <v>53</v>
      </c>
      <c r="C23" s="292"/>
      <c r="D23" s="288"/>
      <c r="E23" s="292"/>
      <c r="F23" s="288"/>
      <c r="G23" s="292"/>
      <c r="H23" s="288"/>
      <c r="I23" s="292"/>
      <c r="J23" s="288"/>
      <c r="K23" s="292"/>
      <c r="L23" s="292"/>
    </row>
    <row r="24" spans="1:12">
      <c r="A24" s="284" t="s">
        <v>233</v>
      </c>
      <c r="B24" s="272">
        <v>25</v>
      </c>
      <c r="C24" s="292"/>
      <c r="D24" s="288"/>
      <c r="E24" s="292"/>
      <c r="F24" s="288"/>
      <c r="G24" s="292"/>
      <c r="H24" s="288"/>
      <c r="I24" s="292"/>
      <c r="J24" s="288"/>
      <c r="K24" s="292"/>
      <c r="L24" s="292"/>
    </row>
    <row r="25" spans="1:12">
      <c r="A25" s="285" t="s">
        <v>234</v>
      </c>
      <c r="B25" s="272">
        <v>23</v>
      </c>
      <c r="C25" s="292"/>
      <c r="D25" s="288"/>
      <c r="E25" s="292"/>
      <c r="F25" s="288"/>
      <c r="G25" s="292"/>
      <c r="H25" s="288"/>
      <c r="I25" s="292"/>
      <c r="J25" s="288"/>
      <c r="K25" s="292"/>
      <c r="L25" s="292"/>
    </row>
    <row r="26" spans="1:12">
      <c r="A26" s="283" t="s">
        <v>1087</v>
      </c>
      <c r="B26" s="274"/>
      <c r="C26" s="297">
        <f>SUM(C22:C25)</f>
        <v>0</v>
      </c>
      <c r="D26" s="297">
        <f t="shared" ref="D26:L26" si="6">SUM(D22:D25)</f>
        <v>0</v>
      </c>
      <c r="E26" s="297">
        <f t="shared" si="6"/>
        <v>0</v>
      </c>
      <c r="F26" s="297">
        <f t="shared" si="6"/>
        <v>0</v>
      </c>
      <c r="G26" s="297">
        <f t="shared" si="6"/>
        <v>0</v>
      </c>
      <c r="H26" s="297">
        <f t="shared" si="6"/>
        <v>0</v>
      </c>
      <c r="I26" s="297">
        <f t="shared" si="6"/>
        <v>0</v>
      </c>
      <c r="J26" s="297">
        <f t="shared" si="6"/>
        <v>0</v>
      </c>
      <c r="K26" s="297">
        <f t="shared" si="6"/>
        <v>0</v>
      </c>
      <c r="L26" s="297">
        <f t="shared" si="6"/>
        <v>0</v>
      </c>
    </row>
    <row r="27" spans="1:12">
      <c r="A27" s="283" t="s">
        <v>1088</v>
      </c>
      <c r="B27" s="274"/>
      <c r="C27" s="297">
        <f>C21+C26</f>
        <v>0</v>
      </c>
      <c r="D27" s="297">
        <f t="shared" ref="D27:L27" si="7">D21+D26</f>
        <v>0</v>
      </c>
      <c r="E27" s="297">
        <f t="shared" si="7"/>
        <v>0</v>
      </c>
      <c r="F27" s="297">
        <f t="shared" si="7"/>
        <v>0</v>
      </c>
      <c r="G27" s="297">
        <f t="shared" si="7"/>
        <v>0</v>
      </c>
      <c r="H27" s="297">
        <f t="shared" si="7"/>
        <v>0</v>
      </c>
      <c r="I27" s="297">
        <f t="shared" si="7"/>
        <v>0</v>
      </c>
      <c r="J27" s="297">
        <f t="shared" si="7"/>
        <v>0</v>
      </c>
      <c r="K27" s="297">
        <f t="shared" si="7"/>
        <v>0</v>
      </c>
      <c r="L27" s="297">
        <f t="shared" si="7"/>
        <v>0</v>
      </c>
    </row>
    <row r="28" spans="1:12">
      <c r="A28" s="283" t="s">
        <v>2157</v>
      </c>
      <c r="B28" s="274"/>
      <c r="C28" s="297">
        <f>C27</f>
        <v>0</v>
      </c>
      <c r="D28" s="297">
        <f>D27+C28</f>
        <v>0</v>
      </c>
      <c r="E28" s="297">
        <f t="shared" ref="E28:L28" si="8">E27+D28</f>
        <v>0</v>
      </c>
      <c r="F28" s="297">
        <f t="shared" si="8"/>
        <v>0</v>
      </c>
      <c r="G28" s="297">
        <f t="shared" si="8"/>
        <v>0</v>
      </c>
      <c r="H28" s="297">
        <f t="shared" si="8"/>
        <v>0</v>
      </c>
      <c r="I28" s="297">
        <f t="shared" si="8"/>
        <v>0</v>
      </c>
      <c r="J28" s="297">
        <f t="shared" si="8"/>
        <v>0</v>
      </c>
      <c r="K28" s="297">
        <f t="shared" si="8"/>
        <v>0</v>
      </c>
      <c r="L28" s="297">
        <f t="shared" si="8"/>
        <v>0</v>
      </c>
    </row>
    <row r="29" spans="1:12">
      <c r="A29" s="207" t="s">
        <v>1091</v>
      </c>
    </row>
    <row r="30" spans="1:12">
      <c r="A30" s="207" t="s">
        <v>1092</v>
      </c>
    </row>
    <row r="31" spans="1:12">
      <c r="L31" s="219" t="s">
        <v>2152</v>
      </c>
    </row>
  </sheetData>
  <phoneticPr fontId="0" type="noConversion"/>
  <printOptions horizontalCentered="1" verticalCentered="1"/>
  <pageMargins left="0.43307086614173229"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6">
    <pageSetUpPr fitToPage="1"/>
  </sheetPr>
  <dimension ref="B1:T138"/>
  <sheetViews>
    <sheetView showGridLines="0" showRowColHeaders="0" showZeros="0" zoomScaleNormal="100" zoomScaleSheetLayoutView="75" workbookViewId="0">
      <selection activeCell="G15" sqref="G15"/>
    </sheetView>
  </sheetViews>
  <sheetFormatPr defaultColWidth="0" defaultRowHeight="12.75" zeroHeight="1"/>
  <cols>
    <col min="1" max="1" width="2" style="1294" customWidth="1"/>
    <col min="2" max="2" width="2.140625" style="1294" customWidth="1"/>
    <col min="3" max="3" width="50.5703125" style="1294" customWidth="1"/>
    <col min="4" max="4" width="10.7109375" style="1294" customWidth="1"/>
    <col min="5" max="16" width="10.28515625" style="1294" customWidth="1"/>
    <col min="17" max="17" width="3.28515625" style="1294" customWidth="1"/>
    <col min="18" max="18" width="2.85546875" style="1294" customWidth="1"/>
    <col min="19" max="16384" width="0" style="1294" hidden="1"/>
  </cols>
  <sheetData>
    <row r="1" spans="2:17"/>
    <row r="2" spans="2:17">
      <c r="B2" s="1291"/>
      <c r="C2" s="1292"/>
      <c r="D2" s="1292"/>
      <c r="E2" s="1292"/>
      <c r="F2" s="1292"/>
      <c r="G2" s="1292"/>
      <c r="H2" s="1292"/>
      <c r="I2" s="1292"/>
      <c r="J2" s="1292"/>
      <c r="K2" s="1292"/>
      <c r="L2" s="1292"/>
      <c r="M2" s="1292"/>
      <c r="N2" s="1292"/>
      <c r="O2" s="1292"/>
      <c r="P2" s="1292"/>
      <c r="Q2" s="1293"/>
    </row>
    <row r="3" spans="2:17" ht="24" customHeight="1">
      <c r="B3" s="1295"/>
      <c r="C3" s="1296" t="s">
        <v>713</v>
      </c>
      <c r="D3" s="1297"/>
      <c r="E3" s="1297"/>
      <c r="F3" s="1297"/>
      <c r="G3" s="1297"/>
      <c r="H3" s="1297"/>
      <c r="I3" s="1297"/>
      <c r="J3" s="1298"/>
      <c r="K3" s="1298"/>
      <c r="L3" s="1298"/>
      <c r="M3" s="1298"/>
      <c r="N3" s="1298"/>
      <c r="O3" s="1298"/>
      <c r="P3" s="1298"/>
      <c r="Q3" s="1299"/>
    </row>
    <row r="4" spans="2:17" ht="24" customHeight="1">
      <c r="B4" s="1295"/>
      <c r="C4" s="1300"/>
      <c r="D4" s="1300"/>
      <c r="E4" s="1300"/>
      <c r="F4" s="1300"/>
      <c r="G4" s="1300"/>
      <c r="H4" s="1300"/>
      <c r="I4" s="1300"/>
      <c r="J4" s="1301"/>
      <c r="K4" s="1301"/>
      <c r="L4" s="1301"/>
      <c r="M4" s="1301"/>
      <c r="N4" s="1301"/>
      <c r="O4" s="1301"/>
      <c r="P4" s="1301"/>
      <c r="Q4" s="1299"/>
    </row>
    <row r="5" spans="2:17">
      <c r="B5" s="1295"/>
      <c r="C5" s="1300"/>
      <c r="D5" s="1300"/>
      <c r="E5" s="1300"/>
      <c r="F5" s="1300"/>
      <c r="G5" s="1300"/>
      <c r="H5" s="1300"/>
      <c r="I5" s="1300"/>
      <c r="Q5" s="1299"/>
    </row>
    <row r="6" spans="2:17" ht="27.75">
      <c r="B6" s="1295"/>
      <c r="E6" s="1302" t="s">
        <v>2443</v>
      </c>
      <c r="H6" s="1303"/>
      <c r="I6" s="1303"/>
      <c r="O6" s="1304"/>
      <c r="P6" s="1304" t="s">
        <v>2131</v>
      </c>
      <c r="Q6" s="1299"/>
    </row>
    <row r="7" spans="2:17" ht="24">
      <c r="B7" s="1295"/>
      <c r="C7" s="1305" t="s">
        <v>634</v>
      </c>
      <c r="D7" s="1306" t="s">
        <v>2813</v>
      </c>
      <c r="E7" s="1305" t="str">
        <f>IF('F1'!AP39="","0",YEAR('F1'!AP39))</f>
        <v>0</v>
      </c>
      <c r="F7" s="1305">
        <f t="shared" ref="F7:P7" si="0">E7+1</f>
        <v>1</v>
      </c>
      <c r="G7" s="1305">
        <f t="shared" si="0"/>
        <v>2</v>
      </c>
      <c r="H7" s="1305">
        <f t="shared" si="0"/>
        <v>3</v>
      </c>
      <c r="I7" s="1305">
        <f t="shared" si="0"/>
        <v>4</v>
      </c>
      <c r="J7" s="1305">
        <f t="shared" si="0"/>
        <v>5</v>
      </c>
      <c r="K7" s="1305">
        <f t="shared" si="0"/>
        <v>6</v>
      </c>
      <c r="L7" s="1305">
        <f t="shared" si="0"/>
        <v>7</v>
      </c>
      <c r="M7" s="1305">
        <f t="shared" si="0"/>
        <v>8</v>
      </c>
      <c r="N7" s="1305">
        <f t="shared" si="0"/>
        <v>9</v>
      </c>
      <c r="O7" s="1305">
        <f t="shared" si="0"/>
        <v>10</v>
      </c>
      <c r="P7" s="1305">
        <f t="shared" si="0"/>
        <v>11</v>
      </c>
      <c r="Q7" s="1299"/>
    </row>
    <row r="8" spans="2:17">
      <c r="B8" s="1295"/>
      <c r="C8" s="1307" t="s">
        <v>2814</v>
      </c>
      <c r="D8" s="1308" t="s">
        <v>2830</v>
      </c>
      <c r="E8" s="1309">
        <f>'F16'!G6</f>
        <v>0</v>
      </c>
      <c r="F8" s="1310">
        <f>'F16'!H6</f>
        <v>0</v>
      </c>
      <c r="G8" s="1310">
        <f>'F16'!I6</f>
        <v>0</v>
      </c>
      <c r="H8" s="1310">
        <f>'F16'!J6</f>
        <v>0</v>
      </c>
      <c r="I8" s="1310">
        <f>'F16'!K6</f>
        <v>0</v>
      </c>
      <c r="J8" s="1310">
        <f>'F16'!L6</f>
        <v>0</v>
      </c>
      <c r="K8" s="1310">
        <f>'F16'!M6</f>
        <v>0</v>
      </c>
      <c r="L8" s="1310">
        <f>'F16'!N6</f>
        <v>0</v>
      </c>
      <c r="M8" s="1310">
        <f>'F16'!O6</f>
        <v>0</v>
      </c>
      <c r="N8" s="1310">
        <f>'F16'!P6</f>
        <v>0</v>
      </c>
      <c r="O8" s="1310">
        <f>'F16'!Q6</f>
        <v>0</v>
      </c>
      <c r="P8" s="1311">
        <f>'F16'!R6</f>
        <v>0</v>
      </c>
      <c r="Q8" s="1299"/>
    </row>
    <row r="9" spans="2:17">
      <c r="B9" s="1295"/>
      <c r="C9" s="1312" t="s">
        <v>1636</v>
      </c>
      <c r="D9" s="1313" t="s">
        <v>2050</v>
      </c>
      <c r="E9" s="1314">
        <f>'F16'!G9</f>
        <v>0</v>
      </c>
      <c r="F9" s="1315">
        <f>'F16'!H9</f>
        <v>0</v>
      </c>
      <c r="G9" s="1315">
        <f>'F16'!I9</f>
        <v>0</v>
      </c>
      <c r="H9" s="1315">
        <f>'F16'!J9</f>
        <v>0</v>
      </c>
      <c r="I9" s="1315">
        <f>'F16'!K9</f>
        <v>0</v>
      </c>
      <c r="J9" s="1315">
        <f>'F16'!L9</f>
        <v>0</v>
      </c>
      <c r="K9" s="1315">
        <f>'F16'!M9</f>
        <v>0</v>
      </c>
      <c r="L9" s="1315">
        <f>'F16'!N9</f>
        <v>0</v>
      </c>
      <c r="M9" s="1315">
        <f>'F16'!O9</f>
        <v>0</v>
      </c>
      <c r="N9" s="1315">
        <f>'F16'!P9</f>
        <v>0</v>
      </c>
      <c r="O9" s="1315">
        <f>'F16'!Q9</f>
        <v>0</v>
      </c>
      <c r="P9" s="1316">
        <f>'F16'!R9</f>
        <v>0</v>
      </c>
      <c r="Q9" s="1299"/>
    </row>
    <row r="10" spans="2:17">
      <c r="B10" s="1295"/>
      <c r="C10" s="1312" t="s">
        <v>2815</v>
      </c>
      <c r="D10" s="1317">
        <v>74</v>
      </c>
      <c r="E10" s="1314">
        <f>'F16'!G10</f>
        <v>0</v>
      </c>
      <c r="F10" s="1315">
        <f>'F16'!H10</f>
        <v>0</v>
      </c>
      <c r="G10" s="1315">
        <f>'F16'!I10</f>
        <v>0</v>
      </c>
      <c r="H10" s="1315">
        <f>'F16'!J10</f>
        <v>0</v>
      </c>
      <c r="I10" s="1315">
        <f>'F16'!K10</f>
        <v>0</v>
      </c>
      <c r="J10" s="1315">
        <f>'F16'!L10</f>
        <v>0</v>
      </c>
      <c r="K10" s="1315">
        <f>'F16'!M10</f>
        <v>0</v>
      </c>
      <c r="L10" s="1315">
        <f>'F16'!N10</f>
        <v>0</v>
      </c>
      <c r="M10" s="1315">
        <f>'F16'!O10</f>
        <v>0</v>
      </c>
      <c r="N10" s="1315">
        <f>'F16'!P10</f>
        <v>0</v>
      </c>
      <c r="O10" s="1315">
        <f>'F16'!Q10</f>
        <v>0</v>
      </c>
      <c r="P10" s="1316">
        <f>'F16'!R10</f>
        <v>0</v>
      </c>
      <c r="Q10" s="1299"/>
    </row>
    <row r="11" spans="2:17">
      <c r="B11" s="1295"/>
      <c r="C11" s="1312" t="s">
        <v>2816</v>
      </c>
      <c r="D11" s="1317">
        <v>781</v>
      </c>
      <c r="E11" s="1314">
        <f>'F16'!G20</f>
        <v>0</v>
      </c>
      <c r="F11" s="1315">
        <f>'F16'!H20</f>
        <v>0</v>
      </c>
      <c r="G11" s="1315">
        <f>'F16'!I20</f>
        <v>0</v>
      </c>
      <c r="H11" s="1315">
        <f>'F16'!J20</f>
        <v>0</v>
      </c>
      <c r="I11" s="1315">
        <f>'F16'!K20</f>
        <v>0</v>
      </c>
      <c r="J11" s="1315">
        <f>'F16'!L20</f>
        <v>0</v>
      </c>
      <c r="K11" s="1315">
        <f>'F16'!M20</f>
        <v>0</v>
      </c>
      <c r="L11" s="1315">
        <f>'F16'!N20</f>
        <v>0</v>
      </c>
      <c r="M11" s="1315">
        <f>'F16'!O20</f>
        <v>0</v>
      </c>
      <c r="N11" s="1315">
        <f>'F16'!P20</f>
        <v>0</v>
      </c>
      <c r="O11" s="1315">
        <f>'F16'!Q20</f>
        <v>0</v>
      </c>
      <c r="P11" s="1316">
        <f>'F16'!R20</f>
        <v>0</v>
      </c>
      <c r="Q11" s="1299"/>
    </row>
    <row r="12" spans="2:17">
      <c r="B12" s="1295"/>
      <c r="C12" s="1312" t="s">
        <v>2817</v>
      </c>
      <c r="D12" s="1317">
        <v>75</v>
      </c>
      <c r="E12" s="1318">
        <f>'F16'!G7</f>
        <v>0</v>
      </c>
      <c r="F12" s="1319">
        <f>'F16'!H7</f>
        <v>0</v>
      </c>
      <c r="G12" s="1319">
        <f>'F16'!I7</f>
        <v>0</v>
      </c>
      <c r="H12" s="1319">
        <f>'F16'!J7</f>
        <v>0</v>
      </c>
      <c r="I12" s="1319">
        <f>'F16'!K7</f>
        <v>0</v>
      </c>
      <c r="J12" s="1319">
        <f>'F16'!L7</f>
        <v>0</v>
      </c>
      <c r="K12" s="1319">
        <f>'F16'!M7</f>
        <v>0</v>
      </c>
      <c r="L12" s="1319">
        <f>'F16'!N7</f>
        <v>0</v>
      </c>
      <c r="M12" s="1319">
        <f>'F16'!O7</f>
        <v>0</v>
      </c>
      <c r="N12" s="1319">
        <f>'F16'!P7</f>
        <v>0</v>
      </c>
      <c r="O12" s="1319">
        <f>'F16'!Q7</f>
        <v>0</v>
      </c>
      <c r="P12" s="1320">
        <f>'F16'!R7</f>
        <v>0</v>
      </c>
      <c r="Q12" s="1299"/>
    </row>
    <row r="13" spans="2:17">
      <c r="B13" s="1295"/>
      <c r="C13" s="1321" t="s">
        <v>2818</v>
      </c>
      <c r="D13" s="1322"/>
      <c r="E13" s="1323">
        <f t="shared" ref="E13:N13" si="1">SUM(E8:E12)</f>
        <v>0</v>
      </c>
      <c r="F13" s="1324">
        <f t="shared" si="1"/>
        <v>0</v>
      </c>
      <c r="G13" s="1324">
        <f t="shared" si="1"/>
        <v>0</v>
      </c>
      <c r="H13" s="1324">
        <f t="shared" si="1"/>
        <v>0</v>
      </c>
      <c r="I13" s="1324">
        <f t="shared" si="1"/>
        <v>0</v>
      </c>
      <c r="J13" s="1324">
        <f t="shared" si="1"/>
        <v>0</v>
      </c>
      <c r="K13" s="1324">
        <f t="shared" si="1"/>
        <v>0</v>
      </c>
      <c r="L13" s="1324">
        <f t="shared" si="1"/>
        <v>0</v>
      </c>
      <c r="M13" s="1324">
        <f t="shared" si="1"/>
        <v>0</v>
      </c>
      <c r="N13" s="1324">
        <f t="shared" si="1"/>
        <v>0</v>
      </c>
      <c r="O13" s="1324">
        <f>SUM(O8:O12)</f>
        <v>0</v>
      </c>
      <c r="P13" s="1325">
        <f>SUM(P8:P12)</f>
        <v>0</v>
      </c>
      <c r="Q13" s="1299"/>
    </row>
    <row r="14" spans="2:17">
      <c r="B14" s="1295"/>
      <c r="C14" s="1312" t="s">
        <v>2819</v>
      </c>
      <c r="D14" s="1317">
        <v>61</v>
      </c>
      <c r="E14" s="1326">
        <f>'F16'!G11</f>
        <v>0</v>
      </c>
      <c r="F14" s="1327">
        <f>'F16'!H11</f>
        <v>0</v>
      </c>
      <c r="G14" s="1327">
        <f>'F16'!I11</f>
        <v>0</v>
      </c>
      <c r="H14" s="1327">
        <f>'F16'!J11</f>
        <v>0</v>
      </c>
      <c r="I14" s="1327">
        <f>'F16'!K11</f>
        <v>0</v>
      </c>
      <c r="J14" s="1327">
        <f>'F16'!L11</f>
        <v>0</v>
      </c>
      <c r="K14" s="1327">
        <f>'F16'!M11</f>
        <v>0</v>
      </c>
      <c r="L14" s="1327">
        <f>'F16'!N11</f>
        <v>0</v>
      </c>
      <c r="M14" s="1327">
        <f>'F16'!O11</f>
        <v>0</v>
      </c>
      <c r="N14" s="1327">
        <f>'F16'!P11</f>
        <v>0</v>
      </c>
      <c r="O14" s="1327">
        <f>'F16'!Q11</f>
        <v>0</v>
      </c>
      <c r="P14" s="1328">
        <f>'F16'!R11</f>
        <v>0</v>
      </c>
      <c r="Q14" s="1299"/>
    </row>
    <row r="15" spans="2:17">
      <c r="B15" s="1295"/>
      <c r="C15" s="1312" t="s">
        <v>2820</v>
      </c>
      <c r="D15" s="1317">
        <v>62</v>
      </c>
      <c r="E15" s="1314">
        <f>'F16'!G12</f>
        <v>0</v>
      </c>
      <c r="F15" s="1315">
        <f>'F16'!H12</f>
        <v>0</v>
      </c>
      <c r="G15" s="1315">
        <f>'F16'!I12</f>
        <v>0</v>
      </c>
      <c r="H15" s="1315">
        <f>'F16'!J12</f>
        <v>0</v>
      </c>
      <c r="I15" s="1315">
        <f>'F16'!K12</f>
        <v>0</v>
      </c>
      <c r="J15" s="1315">
        <f>'F16'!L12</f>
        <v>0</v>
      </c>
      <c r="K15" s="1315">
        <f>'F16'!M12</f>
        <v>0</v>
      </c>
      <c r="L15" s="1315">
        <f>'F16'!N12</f>
        <v>0</v>
      </c>
      <c r="M15" s="1315">
        <f>'F16'!O12</f>
        <v>0</v>
      </c>
      <c r="N15" s="1315">
        <f>'F16'!P12</f>
        <v>0</v>
      </c>
      <c r="O15" s="1315">
        <f>'F16'!Q12</f>
        <v>0</v>
      </c>
      <c r="P15" s="1316">
        <f>'F16'!R12</f>
        <v>0</v>
      </c>
      <c r="Q15" s="1299"/>
    </row>
    <row r="16" spans="2:17">
      <c r="B16" s="1295"/>
      <c r="C16" s="1312" t="s">
        <v>2821</v>
      </c>
      <c r="D16" s="1317">
        <v>6812</v>
      </c>
      <c r="E16" s="1318">
        <f>'F16'!G23</f>
        <v>0</v>
      </c>
      <c r="F16" s="1319">
        <f>'F16'!H23</f>
        <v>0</v>
      </c>
      <c r="G16" s="1319">
        <f>'F16'!I23</f>
        <v>0</v>
      </c>
      <c r="H16" s="1319">
        <f>'F16'!J23</f>
        <v>0</v>
      </c>
      <c r="I16" s="1319">
        <f>'F16'!K23</f>
        <v>0</v>
      </c>
      <c r="J16" s="1319">
        <f>'F16'!L23</f>
        <v>0</v>
      </c>
      <c r="K16" s="1319">
        <f>'F16'!M23</f>
        <v>0</v>
      </c>
      <c r="L16" s="1319">
        <f>'F16'!N23</f>
        <v>0</v>
      </c>
      <c r="M16" s="1319">
        <f>'F16'!O23</f>
        <v>0</v>
      </c>
      <c r="N16" s="1319">
        <f>'F16'!P23</f>
        <v>0</v>
      </c>
      <c r="O16" s="1319">
        <f>'F16'!Q23</f>
        <v>0</v>
      </c>
      <c r="P16" s="1320">
        <f>'F16'!R23</f>
        <v>0</v>
      </c>
      <c r="Q16" s="1299"/>
    </row>
    <row r="17" spans="2:20">
      <c r="B17" s="1295"/>
      <c r="C17" s="1321" t="s">
        <v>2822</v>
      </c>
      <c r="D17" s="1322"/>
      <c r="E17" s="1323">
        <f>SUM(E14:E16)</f>
        <v>0</v>
      </c>
      <c r="F17" s="1324">
        <f t="shared" ref="F17:P17" si="2">SUM(F14:F16)</f>
        <v>0</v>
      </c>
      <c r="G17" s="1324">
        <f t="shared" si="2"/>
        <v>0</v>
      </c>
      <c r="H17" s="1324">
        <f t="shared" si="2"/>
        <v>0</v>
      </c>
      <c r="I17" s="1324">
        <f t="shared" si="2"/>
        <v>0</v>
      </c>
      <c r="J17" s="1324">
        <f t="shared" si="2"/>
        <v>0</v>
      </c>
      <c r="K17" s="1324">
        <f t="shared" si="2"/>
        <v>0</v>
      </c>
      <c r="L17" s="1324">
        <f t="shared" si="2"/>
        <v>0</v>
      </c>
      <c r="M17" s="1324">
        <f t="shared" si="2"/>
        <v>0</v>
      </c>
      <c r="N17" s="1324">
        <f t="shared" si="2"/>
        <v>0</v>
      </c>
      <c r="O17" s="1324">
        <f t="shared" si="2"/>
        <v>0</v>
      </c>
      <c r="P17" s="1325">
        <f t="shared" si="2"/>
        <v>0</v>
      </c>
      <c r="Q17" s="1299"/>
    </row>
    <row r="18" spans="2:20">
      <c r="B18" s="1295"/>
      <c r="C18" s="1321" t="s">
        <v>2823</v>
      </c>
      <c r="D18" s="1322"/>
      <c r="E18" s="1323">
        <f>E13-E17</f>
        <v>0</v>
      </c>
      <c r="F18" s="1324">
        <f t="shared" ref="F18:P18" si="3">F13-F17</f>
        <v>0</v>
      </c>
      <c r="G18" s="1324">
        <f t="shared" si="3"/>
        <v>0</v>
      </c>
      <c r="H18" s="1324">
        <f t="shared" si="3"/>
        <v>0</v>
      </c>
      <c r="I18" s="1324">
        <f t="shared" si="3"/>
        <v>0</v>
      </c>
      <c r="J18" s="1324">
        <f t="shared" si="3"/>
        <v>0</v>
      </c>
      <c r="K18" s="1324">
        <f t="shared" si="3"/>
        <v>0</v>
      </c>
      <c r="L18" s="1324">
        <f t="shared" si="3"/>
        <v>0</v>
      </c>
      <c r="M18" s="1324">
        <f t="shared" si="3"/>
        <v>0</v>
      </c>
      <c r="N18" s="1324">
        <f t="shared" si="3"/>
        <v>0</v>
      </c>
      <c r="O18" s="1324">
        <f t="shared" si="3"/>
        <v>0</v>
      </c>
      <c r="P18" s="1325">
        <f t="shared" si="3"/>
        <v>0</v>
      </c>
      <c r="Q18" s="1299"/>
    </row>
    <row r="19" spans="2:20">
      <c r="B19" s="1295"/>
      <c r="C19" s="1329"/>
      <c r="E19" s="1330"/>
      <c r="F19" s="1330"/>
      <c r="G19" s="1330"/>
      <c r="H19" s="1330"/>
      <c r="I19" s="1330"/>
      <c r="J19" s="1330"/>
      <c r="K19" s="1330"/>
      <c r="L19" s="1330"/>
      <c r="M19" s="1330"/>
      <c r="N19" s="1330"/>
      <c r="O19" s="1330"/>
      <c r="P19" s="1330"/>
      <c r="Q19" s="1299"/>
    </row>
    <row r="20" spans="2:20">
      <c r="B20" s="1295"/>
      <c r="C20" s="1329"/>
      <c r="E20" s="1330"/>
      <c r="F20" s="1330"/>
      <c r="G20" s="1330"/>
      <c r="H20" s="1330"/>
      <c r="I20" s="1330"/>
      <c r="J20" s="1330"/>
      <c r="K20" s="1330"/>
      <c r="L20" s="1330"/>
      <c r="M20" s="1330"/>
      <c r="N20" s="1330"/>
      <c r="O20" s="1330"/>
      <c r="P20" s="1330"/>
      <c r="Q20" s="1299"/>
    </row>
    <row r="21" spans="2:20">
      <c r="B21" s="1295"/>
      <c r="C21" s="1329"/>
      <c r="E21" s="1330"/>
      <c r="F21" s="1330"/>
      <c r="G21" s="1330"/>
      <c r="H21" s="1330"/>
      <c r="I21" s="1330"/>
      <c r="J21" s="1330"/>
      <c r="K21" s="1330"/>
      <c r="L21" s="1330"/>
      <c r="M21" s="1330"/>
      <c r="N21" s="1330"/>
      <c r="O21" s="1330"/>
      <c r="P21" s="1330"/>
      <c r="Q21" s="1299"/>
      <c r="T21" s="1299"/>
    </row>
    <row r="22" spans="2:20" ht="27.75" hidden="1">
      <c r="B22" s="1295"/>
      <c r="E22" s="1302" t="s">
        <v>2443</v>
      </c>
      <c r="H22" s="1303"/>
      <c r="I22" s="1303"/>
      <c r="O22" s="1304"/>
      <c r="P22" s="1304"/>
      <c r="Q22" s="1299"/>
    </row>
    <row r="23" spans="2:20" ht="24" hidden="1">
      <c r="B23" s="1295"/>
      <c r="C23" s="1331" t="s">
        <v>634</v>
      </c>
      <c r="D23" s="1332" t="s">
        <v>2813</v>
      </c>
      <c r="E23" s="1331" t="str">
        <f>IF('F1'!AP39="","0",YEAR('F1'!AP39))</f>
        <v>0</v>
      </c>
      <c r="F23" s="1331">
        <f t="shared" ref="F23:P23" si="4">E23+1</f>
        <v>1</v>
      </c>
      <c r="G23" s="1331">
        <f t="shared" si="4"/>
        <v>2</v>
      </c>
      <c r="H23" s="1331">
        <f t="shared" si="4"/>
        <v>3</v>
      </c>
      <c r="I23" s="1331">
        <f t="shared" si="4"/>
        <v>4</v>
      </c>
      <c r="J23" s="1331">
        <f t="shared" si="4"/>
        <v>5</v>
      </c>
      <c r="K23" s="1331">
        <f t="shared" si="4"/>
        <v>6</v>
      </c>
      <c r="L23" s="1331">
        <f t="shared" si="4"/>
        <v>7</v>
      </c>
      <c r="M23" s="1331">
        <f t="shared" si="4"/>
        <v>8</v>
      </c>
      <c r="N23" s="1331">
        <f t="shared" si="4"/>
        <v>9</v>
      </c>
      <c r="O23" s="1331">
        <f t="shared" si="4"/>
        <v>10</v>
      </c>
      <c r="P23" s="1331">
        <f t="shared" si="4"/>
        <v>11</v>
      </c>
      <c r="Q23" s="1299"/>
    </row>
    <row r="24" spans="2:20" hidden="1">
      <c r="B24" s="1295"/>
      <c r="C24" s="1307" t="s">
        <v>2662</v>
      </c>
      <c r="D24" s="1308">
        <v>6261</v>
      </c>
      <c r="E24" s="752"/>
      <c r="F24" s="753"/>
      <c r="G24" s="753"/>
      <c r="H24" s="753"/>
      <c r="I24" s="753"/>
      <c r="J24" s="753"/>
      <c r="K24" s="753"/>
      <c r="L24" s="753"/>
      <c r="M24" s="753"/>
      <c r="N24" s="753"/>
      <c r="O24" s="753"/>
      <c r="P24" s="754"/>
      <c r="Q24" s="1299"/>
    </row>
    <row r="25" spans="2:20" hidden="1">
      <c r="B25" s="1295"/>
      <c r="C25" s="1312" t="s">
        <v>2663</v>
      </c>
      <c r="D25" s="1313" t="s">
        <v>1640</v>
      </c>
      <c r="E25" s="752"/>
      <c r="F25" s="753"/>
      <c r="G25" s="753"/>
      <c r="H25" s="753"/>
      <c r="I25" s="753"/>
      <c r="J25" s="753"/>
      <c r="K25" s="753"/>
      <c r="L25" s="753"/>
      <c r="M25" s="753"/>
      <c r="N25" s="753"/>
      <c r="O25" s="753"/>
      <c r="P25" s="755"/>
      <c r="Q25" s="1299"/>
    </row>
    <row r="26" spans="2:20" hidden="1">
      <c r="B26" s="1295"/>
      <c r="C26" s="1312" t="s">
        <v>2664</v>
      </c>
      <c r="D26" s="1317">
        <v>63</v>
      </c>
      <c r="E26" s="1333">
        <f>'F16'!G13</f>
        <v>0</v>
      </c>
      <c r="F26" s="1333">
        <f>'F16'!H13</f>
        <v>0</v>
      </c>
      <c r="G26" s="1333">
        <f>'F16'!I13</f>
        <v>0</v>
      </c>
      <c r="H26" s="1333">
        <f>'F16'!J13</f>
        <v>0</v>
      </c>
      <c r="I26" s="1333">
        <f>'F16'!K13</f>
        <v>0</v>
      </c>
      <c r="J26" s="1333">
        <f>'F16'!L13</f>
        <v>0</v>
      </c>
      <c r="K26" s="1333">
        <f>'F16'!M13</f>
        <v>0</v>
      </c>
      <c r="L26" s="1333">
        <f>'F16'!N13</f>
        <v>0</v>
      </c>
      <c r="M26" s="1333">
        <f>'F16'!O13</f>
        <v>0</v>
      </c>
      <c r="N26" s="1333">
        <f>'F16'!P13</f>
        <v>0</v>
      </c>
      <c r="O26" s="1333">
        <f>'F16'!Q13</f>
        <v>0</v>
      </c>
      <c r="P26" s="1333">
        <f>'F16'!R13</f>
        <v>0</v>
      </c>
      <c r="Q26" s="1299"/>
    </row>
    <row r="27" spans="2:20" hidden="1">
      <c r="B27" s="1295"/>
      <c r="C27" s="1312" t="s">
        <v>1637</v>
      </c>
      <c r="D27" s="1317">
        <v>811</v>
      </c>
      <c r="E27" s="1333">
        <f>'F16'!G31</f>
        <v>0</v>
      </c>
      <c r="F27" s="1333">
        <f>'F16'!H31</f>
        <v>0</v>
      </c>
      <c r="G27" s="1333">
        <f>'F16'!I31</f>
        <v>0</v>
      </c>
      <c r="H27" s="1333">
        <f>'F16'!J31</f>
        <v>0</v>
      </c>
      <c r="I27" s="1333">
        <f>'F16'!K31</f>
        <v>0</v>
      </c>
      <c r="J27" s="1333">
        <f>'F16'!L31</f>
        <v>0</v>
      </c>
      <c r="K27" s="1333">
        <f>'F16'!M31</f>
        <v>0</v>
      </c>
      <c r="L27" s="1333">
        <f>'F16'!N31</f>
        <v>0</v>
      </c>
      <c r="M27" s="1333">
        <f>'F16'!O31</f>
        <v>0</v>
      </c>
      <c r="N27" s="1333">
        <f>'F16'!P31</f>
        <v>0</v>
      </c>
      <c r="O27" s="1333">
        <f>'F16'!Q31</f>
        <v>0</v>
      </c>
      <c r="P27" s="1333">
        <f>'F16'!R31</f>
        <v>0</v>
      </c>
      <c r="Q27" s="1299"/>
    </row>
    <row r="28" spans="2:20" hidden="1">
      <c r="B28" s="1295"/>
      <c r="C28" s="1312" t="s">
        <v>1638</v>
      </c>
      <c r="D28" s="1317">
        <v>7883</v>
      </c>
      <c r="E28" s="756"/>
      <c r="F28" s="757"/>
      <c r="G28" s="757"/>
      <c r="H28" s="757"/>
      <c r="I28" s="757"/>
      <c r="J28" s="757"/>
      <c r="K28" s="757"/>
      <c r="L28" s="757"/>
      <c r="M28" s="757"/>
      <c r="N28" s="757"/>
      <c r="O28" s="757"/>
      <c r="P28" s="757"/>
      <c r="Q28" s="1299"/>
    </row>
    <row r="29" spans="2:20" hidden="1">
      <c r="B29" s="1295"/>
      <c r="C29" s="1321" t="s">
        <v>1639</v>
      </c>
      <c r="D29" s="1322"/>
      <c r="E29" s="1323">
        <f>SUM(E24:E27)-E28</f>
        <v>0</v>
      </c>
      <c r="F29" s="1324">
        <f t="shared" ref="F29:P29" si="5">SUM(F24:F27)-F28</f>
        <v>0</v>
      </c>
      <c r="G29" s="1324">
        <f t="shared" si="5"/>
        <v>0</v>
      </c>
      <c r="H29" s="1324">
        <f t="shared" si="5"/>
        <v>0</v>
      </c>
      <c r="I29" s="1324">
        <f t="shared" si="5"/>
        <v>0</v>
      </c>
      <c r="J29" s="1324">
        <f t="shared" si="5"/>
        <v>0</v>
      </c>
      <c r="K29" s="1324">
        <f t="shared" si="5"/>
        <v>0</v>
      </c>
      <c r="L29" s="1324">
        <f t="shared" si="5"/>
        <v>0</v>
      </c>
      <c r="M29" s="1324">
        <f t="shared" si="5"/>
        <v>0</v>
      </c>
      <c r="N29" s="1324">
        <f t="shared" si="5"/>
        <v>0</v>
      </c>
      <c r="O29" s="1324">
        <f t="shared" si="5"/>
        <v>0</v>
      </c>
      <c r="P29" s="1324">
        <f t="shared" si="5"/>
        <v>0</v>
      </c>
      <c r="Q29" s="1299"/>
    </row>
    <row r="30" spans="2:20" hidden="1">
      <c r="B30" s="1295"/>
      <c r="C30" s="1329"/>
      <c r="E30" s="1330"/>
      <c r="F30" s="1330"/>
      <c r="G30" s="1330"/>
      <c r="H30" s="1330"/>
      <c r="I30" s="1330"/>
      <c r="J30" s="1330"/>
      <c r="K30" s="1330"/>
      <c r="L30" s="1330"/>
      <c r="M30" s="1330"/>
      <c r="N30" s="1330"/>
      <c r="O30" s="1330"/>
      <c r="P30" s="1330"/>
      <c r="Q30" s="1299"/>
    </row>
    <row r="31" spans="2:20" hidden="1">
      <c r="B31" s="1295"/>
      <c r="C31" s="1329"/>
      <c r="E31" s="1330"/>
      <c r="F31" s="1330"/>
      <c r="G31" s="1330"/>
      <c r="H31" s="1330"/>
      <c r="I31" s="1330"/>
      <c r="J31" s="1330"/>
      <c r="K31" s="1330"/>
      <c r="L31" s="1330"/>
      <c r="M31" s="1330"/>
      <c r="N31" s="1330"/>
      <c r="O31" s="1330"/>
      <c r="P31" s="1330"/>
      <c r="Q31" s="1299"/>
    </row>
    <row r="32" spans="2:20" hidden="1">
      <c r="B32" s="1334"/>
      <c r="C32" s="1335"/>
      <c r="D32" s="1335"/>
      <c r="Q32" s="1299"/>
    </row>
    <row r="33" spans="2:17" hidden="1">
      <c r="B33" s="1334"/>
      <c r="C33" s="1335" t="s">
        <v>211</v>
      </c>
      <c r="D33" s="1335"/>
      <c r="Q33" s="1299"/>
    </row>
    <row r="34" spans="2:17" hidden="1">
      <c r="B34" s="1334"/>
      <c r="C34" s="1335" t="s">
        <v>212</v>
      </c>
      <c r="D34" s="1335"/>
      <c r="Q34" s="1299"/>
    </row>
    <row r="35" spans="2:17" hidden="1">
      <c r="B35" s="1334"/>
      <c r="C35" s="1335"/>
      <c r="D35" s="1335"/>
      <c r="Q35" s="1299"/>
    </row>
    <row r="36" spans="2:17" hidden="1">
      <c r="B36" s="1334"/>
      <c r="C36" s="1335" t="s">
        <v>2457</v>
      </c>
      <c r="D36" s="1335"/>
      <c r="Q36" s="1299"/>
    </row>
    <row r="37" spans="2:17" hidden="1">
      <c r="B37" s="1334"/>
      <c r="C37" s="1335" t="s">
        <v>2456</v>
      </c>
      <c r="D37" s="1335"/>
      <c r="Q37" s="1299"/>
    </row>
    <row r="38" spans="2:17">
      <c r="B38" s="1334"/>
      <c r="C38" s="1335"/>
      <c r="D38" s="1335"/>
      <c r="Q38" s="1299"/>
    </row>
    <row r="39" spans="2:17">
      <c r="B39" s="1334"/>
      <c r="C39" s="1335"/>
      <c r="D39" s="1335"/>
      <c r="Q39" s="1299"/>
    </row>
    <row r="40" spans="2:17">
      <c r="B40" s="1334"/>
      <c r="C40" s="1335"/>
      <c r="D40" s="1335"/>
      <c r="Q40" s="1299"/>
    </row>
    <row r="41" spans="2:17">
      <c r="B41" s="1334"/>
      <c r="C41" s="1335"/>
      <c r="D41" s="1335"/>
      <c r="Q41" s="1299"/>
    </row>
    <row r="42" spans="2:17">
      <c r="B42" s="1334"/>
      <c r="C42" s="1335"/>
      <c r="D42" s="1335"/>
      <c r="Q42" s="1299"/>
    </row>
    <row r="43" spans="2:17">
      <c r="B43" s="1334"/>
      <c r="C43" s="1335"/>
      <c r="D43" s="1335"/>
      <c r="Q43" s="1299"/>
    </row>
    <row r="44" spans="2:17">
      <c r="B44" s="1334"/>
      <c r="C44" s="1335"/>
      <c r="D44" s="1335"/>
      <c r="Q44" s="1299"/>
    </row>
    <row r="45" spans="2:17">
      <c r="B45" s="1334"/>
      <c r="C45" s="1335"/>
      <c r="D45" s="1335"/>
      <c r="Q45" s="1299"/>
    </row>
    <row r="46" spans="2:17">
      <c r="B46" s="1334"/>
      <c r="C46" s="1335"/>
      <c r="D46" s="1335"/>
      <c r="Q46" s="1299"/>
    </row>
    <row r="47" spans="2:17">
      <c r="B47" s="1334"/>
      <c r="C47" s="1335"/>
      <c r="D47" s="1335"/>
      <c r="Q47" s="1299"/>
    </row>
    <row r="48" spans="2:17">
      <c r="B48" s="1334"/>
      <c r="C48" s="1335"/>
      <c r="D48" s="1335"/>
      <c r="Q48" s="1299"/>
    </row>
    <row r="49" spans="2:17">
      <c r="B49" s="1334"/>
      <c r="C49" s="1335"/>
      <c r="D49" s="1335"/>
      <c r="Q49" s="1299"/>
    </row>
    <row r="50" spans="2:17">
      <c r="B50" s="1334"/>
      <c r="C50" s="1335"/>
      <c r="D50" s="1335"/>
      <c r="Q50" s="1299"/>
    </row>
    <row r="51" spans="2:17">
      <c r="B51" s="1334"/>
      <c r="C51" s="1335"/>
      <c r="D51" s="1335"/>
      <c r="Q51" s="1299"/>
    </row>
    <row r="52" spans="2:17">
      <c r="B52" s="1334"/>
      <c r="C52" s="1335"/>
      <c r="D52" s="1335"/>
      <c r="Q52" s="1299"/>
    </row>
    <row r="53" spans="2:17">
      <c r="B53" s="1334"/>
      <c r="C53" s="1335"/>
      <c r="D53" s="1335"/>
      <c r="Q53" s="1299"/>
    </row>
    <row r="54" spans="2:17">
      <c r="B54" s="1334"/>
      <c r="C54" s="1335"/>
      <c r="D54" s="1335"/>
      <c r="Q54" s="1299"/>
    </row>
    <row r="55" spans="2:17">
      <c r="B55" s="1334"/>
      <c r="C55" s="1335"/>
      <c r="D55" s="1335"/>
      <c r="Q55" s="1299"/>
    </row>
    <row r="56" spans="2:17">
      <c r="B56" s="1334"/>
      <c r="C56" s="1335"/>
      <c r="D56" s="1335"/>
      <c r="Q56" s="1299"/>
    </row>
    <row r="57" spans="2:17">
      <c r="B57" s="1334"/>
      <c r="C57" s="1335"/>
      <c r="D57" s="1335"/>
      <c r="Q57" s="1299"/>
    </row>
    <row r="58" spans="2:17">
      <c r="B58" s="1334"/>
      <c r="C58" s="1335"/>
      <c r="D58" s="1335"/>
      <c r="Q58" s="1299"/>
    </row>
    <row r="59" spans="2:17">
      <c r="B59" s="1334"/>
      <c r="C59" s="1335"/>
      <c r="D59" s="1335"/>
      <c r="Q59" s="1299"/>
    </row>
    <row r="60" spans="2:17">
      <c r="B60" s="1334"/>
      <c r="C60" s="1335"/>
      <c r="D60" s="1335"/>
      <c r="Q60" s="1299"/>
    </row>
    <row r="61" spans="2:17">
      <c r="B61" s="1334"/>
      <c r="C61" s="1335"/>
      <c r="D61" s="1335"/>
      <c r="Q61" s="1299"/>
    </row>
    <row r="62" spans="2:17">
      <c r="B62" s="1334"/>
      <c r="C62" s="1335"/>
      <c r="D62" s="1335"/>
      <c r="Q62" s="1299"/>
    </row>
    <row r="63" spans="2:17">
      <c r="B63" s="1334"/>
      <c r="C63" s="1335"/>
      <c r="D63" s="1335"/>
      <c r="Q63" s="1299"/>
    </row>
    <row r="64" spans="2:17">
      <c r="B64" s="1334"/>
      <c r="C64" s="1335"/>
      <c r="D64" s="1335"/>
      <c r="Q64" s="1299"/>
    </row>
    <row r="65" spans="2:17">
      <c r="B65" s="1334"/>
      <c r="C65" s="1335"/>
      <c r="D65" s="1335"/>
      <c r="Q65" s="1299"/>
    </row>
    <row r="66" spans="2:17">
      <c r="B66" s="1334"/>
      <c r="C66" s="1335"/>
      <c r="D66" s="1335"/>
      <c r="Q66" s="1299"/>
    </row>
    <row r="67" spans="2:17">
      <c r="B67" s="1334"/>
      <c r="C67" s="1335"/>
      <c r="D67" s="1335"/>
      <c r="Q67" s="1299"/>
    </row>
    <row r="68" spans="2:17">
      <c r="B68" s="1334"/>
      <c r="C68" s="1335"/>
      <c r="D68" s="1335"/>
      <c r="Q68" s="1299"/>
    </row>
    <row r="69" spans="2:17">
      <c r="B69" s="1334"/>
      <c r="C69" s="1335"/>
      <c r="D69" s="1335"/>
      <c r="Q69" s="1299"/>
    </row>
    <row r="70" spans="2:17">
      <c r="B70" s="1334"/>
      <c r="C70" s="1335"/>
      <c r="D70" s="1335"/>
      <c r="Q70" s="1299"/>
    </row>
    <row r="71" spans="2:17">
      <c r="B71" s="1334"/>
      <c r="C71" s="1335"/>
      <c r="D71" s="1335"/>
      <c r="Q71" s="1299"/>
    </row>
    <row r="72" spans="2:17">
      <c r="B72" s="1334"/>
      <c r="C72" s="1335"/>
      <c r="D72" s="1335"/>
      <c r="Q72" s="1299"/>
    </row>
    <row r="73" spans="2:17">
      <c r="B73" s="1334"/>
      <c r="C73" s="1335"/>
      <c r="D73" s="1335"/>
      <c r="Q73" s="1299"/>
    </row>
    <row r="74" spans="2:17">
      <c r="B74" s="1334"/>
      <c r="C74" s="1335"/>
      <c r="D74" s="1335"/>
      <c r="Q74" s="1299"/>
    </row>
    <row r="75" spans="2:17">
      <c r="B75" s="1334"/>
      <c r="C75" s="1335"/>
      <c r="D75" s="1335"/>
      <c r="Q75" s="1299"/>
    </row>
    <row r="76" spans="2:17">
      <c r="B76" s="1334"/>
      <c r="C76" s="1335"/>
      <c r="D76" s="1335"/>
      <c r="Q76" s="1299"/>
    </row>
    <row r="77" spans="2:17">
      <c r="B77" s="1334"/>
      <c r="C77" s="1335"/>
      <c r="D77" s="1335"/>
      <c r="Q77" s="1299"/>
    </row>
    <row r="78" spans="2:17">
      <c r="B78" s="1334"/>
      <c r="C78" s="1335"/>
      <c r="D78" s="1335"/>
      <c r="Q78" s="1299"/>
    </row>
    <row r="79" spans="2:17">
      <c r="B79" s="1334"/>
      <c r="C79" s="1335"/>
      <c r="D79" s="1335"/>
      <c r="Q79" s="1299"/>
    </row>
    <row r="80" spans="2:17">
      <c r="B80" s="1334"/>
      <c r="C80" s="1335"/>
      <c r="D80" s="1335"/>
      <c r="Q80" s="1299"/>
    </row>
    <row r="81" spans="2:17">
      <c r="B81" s="1334"/>
      <c r="C81" s="1335"/>
      <c r="D81" s="1335"/>
      <c r="Q81" s="1299"/>
    </row>
    <row r="82" spans="2:17">
      <c r="B82" s="1334"/>
      <c r="C82" s="1335"/>
      <c r="D82" s="1335"/>
      <c r="Q82" s="1299"/>
    </row>
    <row r="83" spans="2:17">
      <c r="B83" s="1334"/>
      <c r="C83" s="1335"/>
      <c r="D83" s="1335"/>
      <c r="Q83" s="1299"/>
    </row>
    <row r="84" spans="2:17">
      <c r="B84" s="1334"/>
      <c r="C84" s="1335"/>
      <c r="D84" s="1335"/>
      <c r="Q84" s="1299"/>
    </row>
    <row r="85" spans="2:17">
      <c r="B85" s="1334"/>
      <c r="C85" s="1335"/>
      <c r="D85" s="1335"/>
      <c r="Q85" s="1299"/>
    </row>
    <row r="86" spans="2:17">
      <c r="B86" s="1334"/>
      <c r="C86" s="1335"/>
      <c r="D86" s="1335"/>
      <c r="Q86" s="1299"/>
    </row>
    <row r="87" spans="2:17">
      <c r="B87" s="1334"/>
      <c r="C87" s="1335"/>
      <c r="D87" s="1335"/>
      <c r="Q87" s="1299"/>
    </row>
    <row r="88" spans="2:17">
      <c r="B88" s="1334"/>
      <c r="C88" s="1335"/>
      <c r="D88" s="1335"/>
      <c r="Q88" s="1299"/>
    </row>
    <row r="89" spans="2:17">
      <c r="B89" s="1334"/>
      <c r="C89" s="1335"/>
      <c r="D89" s="1335"/>
      <c r="Q89" s="1299"/>
    </row>
    <row r="90" spans="2:17">
      <c r="B90" s="1334"/>
      <c r="C90" s="1335"/>
      <c r="D90" s="1335"/>
      <c r="Q90" s="1299"/>
    </row>
    <row r="91" spans="2:17">
      <c r="B91" s="1334"/>
      <c r="C91" s="1335"/>
      <c r="D91" s="1335"/>
      <c r="Q91" s="1299"/>
    </row>
    <row r="92" spans="2:17">
      <c r="B92" s="1334"/>
      <c r="C92" s="1335"/>
      <c r="D92" s="1335"/>
      <c r="Q92" s="1299"/>
    </row>
    <row r="93" spans="2:17">
      <c r="B93" s="1334"/>
      <c r="C93" s="1335"/>
      <c r="D93" s="1335"/>
      <c r="Q93" s="1299"/>
    </row>
    <row r="94" spans="2:17">
      <c r="B94" s="1334"/>
      <c r="C94" s="1335"/>
      <c r="D94" s="1335"/>
      <c r="Q94" s="1299"/>
    </row>
    <row r="95" spans="2:17">
      <c r="B95" s="1334"/>
      <c r="C95" s="1335"/>
      <c r="D95" s="1335"/>
      <c r="Q95" s="1299"/>
    </row>
    <row r="96" spans="2:17">
      <c r="B96" s="1334"/>
      <c r="C96" s="1335"/>
      <c r="D96" s="1335"/>
      <c r="Q96" s="1299"/>
    </row>
    <row r="97" spans="2:17">
      <c r="B97" s="1334"/>
      <c r="C97" s="1335"/>
      <c r="D97" s="1335"/>
      <c r="Q97" s="1299"/>
    </row>
    <row r="98" spans="2:17">
      <c r="B98" s="1334"/>
      <c r="C98" s="1335"/>
      <c r="D98" s="1335"/>
      <c r="Q98" s="1299"/>
    </row>
    <row r="99" spans="2:17">
      <c r="B99" s="1334"/>
      <c r="C99" s="1335"/>
      <c r="D99" s="1335"/>
      <c r="Q99" s="1299"/>
    </row>
    <row r="100" spans="2:17">
      <c r="B100" s="1334"/>
      <c r="C100" s="1335"/>
      <c r="D100" s="1335"/>
      <c r="Q100" s="1299"/>
    </row>
    <row r="101" spans="2:17">
      <c r="B101" s="1334"/>
      <c r="C101" s="1335"/>
      <c r="D101" s="1335"/>
      <c r="Q101" s="1299"/>
    </row>
    <row r="102" spans="2:17">
      <c r="B102" s="1334"/>
      <c r="C102" s="1335"/>
      <c r="D102" s="1335"/>
      <c r="Q102" s="1299"/>
    </row>
    <row r="103" spans="2:17">
      <c r="B103" s="1334"/>
      <c r="C103" s="1335"/>
      <c r="D103" s="1335"/>
      <c r="Q103" s="1299"/>
    </row>
    <row r="104" spans="2:17">
      <c r="B104" s="1334"/>
      <c r="C104" s="1335"/>
      <c r="D104" s="1335"/>
      <c r="Q104" s="1299"/>
    </row>
    <row r="105" spans="2:17">
      <c r="B105" s="1334"/>
      <c r="C105" s="1335"/>
      <c r="D105" s="1335"/>
      <c r="Q105" s="1299"/>
    </row>
    <row r="106" spans="2:17">
      <c r="B106" s="1334"/>
      <c r="C106" s="1335"/>
      <c r="D106" s="1335"/>
      <c r="Q106" s="1299"/>
    </row>
    <row r="107" spans="2:17">
      <c r="B107" s="1334"/>
      <c r="C107" s="1335"/>
      <c r="D107" s="1335"/>
      <c r="Q107" s="1299"/>
    </row>
    <row r="108" spans="2:17">
      <c r="B108" s="1334"/>
      <c r="C108" s="1335"/>
      <c r="D108" s="1335"/>
      <c r="Q108" s="1299"/>
    </row>
    <row r="109" spans="2:17">
      <c r="B109" s="1334"/>
      <c r="C109" s="1335"/>
      <c r="D109" s="1335"/>
      <c r="Q109" s="1299"/>
    </row>
    <row r="110" spans="2:17">
      <c r="B110" s="1334"/>
      <c r="C110" s="1335"/>
      <c r="D110" s="1335"/>
      <c r="Q110" s="1299"/>
    </row>
    <row r="111" spans="2:17">
      <c r="B111" s="1334"/>
      <c r="C111" s="1335"/>
      <c r="D111" s="1335"/>
      <c r="Q111" s="1299"/>
    </row>
    <row r="112" spans="2:17">
      <c r="B112" s="1334"/>
      <c r="C112" s="1335"/>
      <c r="D112" s="1335"/>
      <c r="Q112" s="1299"/>
    </row>
    <row r="113" spans="2:17">
      <c r="B113" s="1334"/>
      <c r="C113" s="1335"/>
      <c r="D113" s="1335"/>
      <c r="Q113" s="1299"/>
    </row>
    <row r="114" spans="2:17">
      <c r="B114" s="1334"/>
      <c r="C114" s="1335"/>
      <c r="D114" s="1335"/>
      <c r="Q114" s="1299"/>
    </row>
    <row r="115" spans="2:17">
      <c r="B115" s="1334"/>
      <c r="C115" s="1335"/>
      <c r="D115" s="1335"/>
      <c r="Q115" s="1299"/>
    </row>
    <row r="116" spans="2:17">
      <c r="B116" s="1334"/>
      <c r="C116" s="1335"/>
      <c r="D116" s="1335"/>
      <c r="Q116" s="1299"/>
    </row>
    <row r="117" spans="2:17">
      <c r="B117" s="1334"/>
      <c r="C117" s="1335"/>
      <c r="D117" s="1335"/>
      <c r="Q117" s="1299"/>
    </row>
    <row r="118" spans="2:17">
      <c r="B118" s="1334"/>
      <c r="C118" s="1335"/>
      <c r="D118" s="1335"/>
      <c r="Q118" s="1299"/>
    </row>
    <row r="119" spans="2:17">
      <c r="B119" s="1334"/>
      <c r="C119" s="1335"/>
      <c r="D119" s="1335"/>
      <c r="Q119" s="1299"/>
    </row>
    <row r="120" spans="2:17">
      <c r="B120" s="1334"/>
      <c r="C120" s="1335"/>
      <c r="D120" s="1335"/>
      <c r="Q120" s="1299"/>
    </row>
    <row r="121" spans="2:17">
      <c r="B121" s="1334"/>
      <c r="C121" s="1335"/>
      <c r="D121" s="1335"/>
      <c r="Q121" s="1299"/>
    </row>
    <row r="122" spans="2:17">
      <c r="B122" s="1334"/>
      <c r="C122" s="1335"/>
      <c r="D122" s="1335"/>
      <c r="Q122" s="1299"/>
    </row>
    <row r="123" spans="2:17">
      <c r="B123" s="1334"/>
      <c r="C123" s="1335"/>
      <c r="D123" s="1335"/>
      <c r="Q123" s="1299"/>
    </row>
    <row r="124" spans="2:17">
      <c r="B124" s="1334"/>
      <c r="C124" s="1335"/>
      <c r="D124" s="1335"/>
      <c r="Q124" s="1299"/>
    </row>
    <row r="125" spans="2:17">
      <c r="B125" s="1334"/>
      <c r="C125" s="1335"/>
      <c r="D125" s="1335"/>
      <c r="Q125" s="1299"/>
    </row>
    <row r="126" spans="2:17">
      <c r="B126" s="1334"/>
      <c r="C126" s="1335"/>
      <c r="D126" s="1335"/>
      <c r="Q126" s="1299"/>
    </row>
    <row r="127" spans="2:17">
      <c r="B127" s="1334"/>
      <c r="C127" s="1335"/>
      <c r="D127" s="1335"/>
      <c r="Q127" s="1299"/>
    </row>
    <row r="128" spans="2:17">
      <c r="B128" s="1334"/>
      <c r="C128" s="1335"/>
      <c r="D128" s="1335"/>
      <c r="Q128" s="1299"/>
    </row>
    <row r="129" spans="2:17">
      <c r="B129" s="1334"/>
      <c r="C129" s="1335"/>
      <c r="D129" s="1335"/>
      <c r="Q129" s="1299"/>
    </row>
    <row r="130" spans="2:17">
      <c r="B130" s="1334"/>
      <c r="C130" s="1335"/>
      <c r="D130" s="1335"/>
      <c r="Q130" s="1299"/>
    </row>
    <row r="131" spans="2:17">
      <c r="B131" s="1295"/>
      <c r="Q131" s="1299"/>
    </row>
    <row r="132" spans="2:17">
      <c r="B132" s="1336"/>
      <c r="C132" s="1337"/>
      <c r="D132" s="1337"/>
      <c r="E132" s="1337"/>
      <c r="F132" s="1337"/>
      <c r="G132" s="1337"/>
      <c r="H132" s="1337"/>
      <c r="I132" s="1337"/>
      <c r="J132" s="1337"/>
      <c r="K132" s="1337"/>
      <c r="L132" s="1337"/>
      <c r="M132" s="1337"/>
      <c r="N132" s="1337"/>
      <c r="O132" s="1337"/>
      <c r="P132" s="1337"/>
      <c r="Q132" s="1338"/>
    </row>
    <row r="133" spans="2:17"/>
    <row r="134" spans="2:17">
      <c r="B134" s="1339" t="s">
        <v>3811</v>
      </c>
      <c r="C134" s="1340"/>
      <c r="D134" s="1340"/>
      <c r="E134" s="1340"/>
      <c r="F134" s="1340"/>
      <c r="G134" s="1340"/>
      <c r="H134" s="1340"/>
      <c r="I134" s="1340"/>
      <c r="J134" s="1340"/>
      <c r="K134" s="1340"/>
      <c r="L134" s="1341"/>
      <c r="M134" s="1341"/>
      <c r="N134" s="1341"/>
      <c r="O134" s="1341"/>
      <c r="P134" s="1341"/>
      <c r="Q134" s="1342"/>
    </row>
    <row r="135" spans="2:17" ht="6.75" customHeight="1">
      <c r="B135" s="1343"/>
      <c r="D135" s="1344"/>
      <c r="E135" s="1345"/>
      <c r="F135" s="1345"/>
      <c r="G135" s="1345"/>
      <c r="H135" s="1345"/>
      <c r="I135" s="1345"/>
      <c r="J135" s="1346"/>
      <c r="K135" s="1347"/>
      <c r="L135" s="1348"/>
      <c r="M135" s="1348"/>
      <c r="N135" s="1348"/>
      <c r="O135" s="1348"/>
      <c r="P135" s="1348"/>
    </row>
    <row r="136" spans="2:17">
      <c r="B136" s="687">
        <f>'F1'!$K$19</f>
        <v>0</v>
      </c>
      <c r="C136" s="688"/>
      <c r="D136" s="688"/>
      <c r="E136" s="688"/>
      <c r="F136" s="688"/>
      <c r="G136" s="688"/>
      <c r="H136" s="688"/>
      <c r="I136" s="688"/>
      <c r="J136" s="688"/>
      <c r="K136" s="688"/>
      <c r="L136" s="1349"/>
      <c r="M136" s="1349"/>
      <c r="N136" s="1349"/>
      <c r="O136" s="1349"/>
      <c r="P136" s="1349"/>
      <c r="Q136" s="1350"/>
    </row>
    <row r="137" spans="2:17"/>
    <row r="138" spans="2:17">
      <c r="Q138" s="1351" t="s">
        <v>4670</v>
      </c>
    </row>
  </sheetData>
  <sheetProtection algorithmName="SHA-512" hashValue="U99yArxw4WAdT6Lxkllc+fVL4jfzoIKlaM7umU5hHmBrUv0Dv2qc540dk/CJQw5dWfyhw/Oia1d/UfIPl0zIcA==" saltValue="60SFS4wJ8n+3TaQi3GEeBQ==" spinCount="100000" sheet="1" objects="1" scenarios="1" selectLockedCells="1"/>
  <phoneticPr fontId="0" type="noConversion"/>
  <printOptions horizontalCentered="1" verticalCentered="1"/>
  <pageMargins left="0.70866141732283472" right="0.27559055118110237" top="0.98425196850393704" bottom="0.98425196850393704" header="0.51181102362204722" footer="0.51181102362204722"/>
  <pageSetup paperSize="9" scale="45"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3">
    <tabColor indexed="10"/>
    <pageSetUpPr fitToPage="1"/>
  </sheetPr>
  <dimension ref="B2:O42"/>
  <sheetViews>
    <sheetView showGridLines="0" view="pageBreakPreview" topLeftCell="A2" zoomScale="75" zoomScaleNormal="75" zoomScaleSheetLayoutView="75" workbookViewId="0">
      <selection activeCell="D26" sqref="D26"/>
    </sheetView>
  </sheetViews>
  <sheetFormatPr defaultRowHeight="12.75"/>
  <cols>
    <col min="1" max="1" width="2.42578125" customWidth="1"/>
    <col min="3" max="3" width="40.42578125" customWidth="1"/>
    <col min="4" max="4" width="10.28515625" customWidth="1"/>
    <col min="6" max="6" width="9.42578125" bestFit="1" customWidth="1"/>
    <col min="16" max="16" width="2.28515625" customWidth="1"/>
  </cols>
  <sheetData>
    <row r="2" spans="2:15">
      <c r="B2" s="481"/>
      <c r="C2" s="482"/>
      <c r="D2" s="482"/>
      <c r="E2" s="482"/>
      <c r="F2" s="482"/>
      <c r="G2" s="482"/>
      <c r="H2" s="482"/>
      <c r="I2" s="482"/>
      <c r="J2" s="482"/>
      <c r="K2" s="482"/>
      <c r="L2" s="482"/>
      <c r="M2" s="482"/>
      <c r="N2" s="482"/>
      <c r="O2" s="483"/>
    </row>
    <row r="3" spans="2:15" ht="24" customHeight="1">
      <c r="B3" s="484"/>
      <c r="C3" s="408" t="s">
        <v>2451</v>
      </c>
      <c r="D3" s="409"/>
      <c r="E3" s="409"/>
      <c r="F3" s="409"/>
      <c r="G3" s="409"/>
      <c r="H3" s="409"/>
      <c r="I3" s="409"/>
      <c r="J3" s="410"/>
      <c r="K3" s="410"/>
      <c r="L3" s="410"/>
      <c r="M3" s="410"/>
      <c r="N3" s="411"/>
      <c r="O3" s="485"/>
    </row>
    <row r="4" spans="2:15">
      <c r="B4" s="484"/>
      <c r="C4" s="267"/>
      <c r="D4" s="267"/>
      <c r="E4" s="267"/>
      <c r="F4" s="267"/>
      <c r="G4" s="267"/>
      <c r="H4" s="267"/>
      <c r="I4" s="267"/>
      <c r="J4" s="286"/>
      <c r="K4" s="286"/>
      <c r="L4" s="286"/>
      <c r="M4" s="286"/>
      <c r="N4" s="286"/>
      <c r="O4" s="485"/>
    </row>
    <row r="5" spans="2:15" ht="27.75">
      <c r="B5" s="484"/>
      <c r="E5" s="586" t="s">
        <v>2443</v>
      </c>
      <c r="H5" s="268"/>
      <c r="I5" s="268"/>
      <c r="N5" s="345" t="s">
        <v>2131</v>
      </c>
      <c r="O5" s="485"/>
    </row>
    <row r="6" spans="2:15" ht="24">
      <c r="B6" s="484"/>
      <c r="C6" s="476" t="s">
        <v>634</v>
      </c>
      <c r="D6" s="404" t="s">
        <v>2813</v>
      </c>
      <c r="E6" s="403" t="str">
        <f>IF('F1'!AP39="","0",YEAR('F1'!AP39))</f>
        <v>0</v>
      </c>
      <c r="F6" s="403">
        <f t="shared" ref="F6:N6" si="0">E6+1</f>
        <v>1</v>
      </c>
      <c r="G6" s="403">
        <f t="shared" si="0"/>
        <v>2</v>
      </c>
      <c r="H6" s="403">
        <f t="shared" si="0"/>
        <v>3</v>
      </c>
      <c r="I6" s="403">
        <f t="shared" si="0"/>
        <v>4</v>
      </c>
      <c r="J6" s="403">
        <f t="shared" si="0"/>
        <v>5</v>
      </c>
      <c r="K6" s="403">
        <f t="shared" si="0"/>
        <v>6</v>
      </c>
      <c r="L6" s="403">
        <f t="shared" si="0"/>
        <v>7</v>
      </c>
      <c r="M6" s="403">
        <f t="shared" si="0"/>
        <v>8</v>
      </c>
      <c r="N6" s="403">
        <f t="shared" si="0"/>
        <v>9</v>
      </c>
      <c r="O6" s="485"/>
    </row>
    <row r="7" spans="2:15">
      <c r="B7" s="484"/>
      <c r="C7" s="278" t="s">
        <v>214</v>
      </c>
      <c r="D7" s="273">
        <v>71</v>
      </c>
      <c r="E7" s="287"/>
      <c r="F7" s="287"/>
      <c r="G7" s="287"/>
      <c r="H7" s="287"/>
      <c r="I7" s="287"/>
      <c r="J7" s="287"/>
      <c r="K7" s="287"/>
      <c r="L7" s="287"/>
      <c r="M7" s="287"/>
      <c r="N7" s="287"/>
      <c r="O7" s="485"/>
    </row>
    <row r="8" spans="2:15">
      <c r="B8" s="484"/>
      <c r="C8" s="279" t="s">
        <v>215</v>
      </c>
      <c r="D8" s="273" t="s">
        <v>216</v>
      </c>
      <c r="E8" s="292"/>
      <c r="F8" s="292"/>
      <c r="G8" s="288"/>
      <c r="H8" s="292"/>
      <c r="I8" s="293"/>
      <c r="J8" s="292"/>
      <c r="K8" s="292"/>
      <c r="L8" s="288"/>
      <c r="M8" s="292"/>
      <c r="N8" s="294"/>
      <c r="O8" s="485"/>
    </row>
    <row r="9" spans="2:15">
      <c r="B9" s="484"/>
      <c r="C9" s="279" t="s">
        <v>217</v>
      </c>
      <c r="D9" s="273">
        <v>61</v>
      </c>
      <c r="E9" s="292"/>
      <c r="F9" s="292"/>
      <c r="G9" s="292"/>
      <c r="H9" s="292"/>
      <c r="I9" s="292"/>
      <c r="J9" s="292"/>
      <c r="K9" s="292"/>
      <c r="L9" s="292"/>
      <c r="M9" s="292"/>
      <c r="N9" s="292"/>
      <c r="O9" s="485"/>
    </row>
    <row r="10" spans="2:15">
      <c r="B10" s="484"/>
      <c r="C10" s="279" t="s">
        <v>218</v>
      </c>
      <c r="D10" s="273">
        <v>62</v>
      </c>
      <c r="E10" s="400">
        <f>SUM(E11:E14)</f>
        <v>0</v>
      </c>
      <c r="F10" s="400">
        <f>SUM(F11:F14)</f>
        <v>0</v>
      </c>
      <c r="G10" s="400">
        <f>SUM(G11:G14)</f>
        <v>0</v>
      </c>
      <c r="H10" s="400">
        <f t="shared" ref="H10:N10" si="1">SUM(H11:H14)</f>
        <v>0</v>
      </c>
      <c r="I10" s="400">
        <f t="shared" si="1"/>
        <v>0</v>
      </c>
      <c r="J10" s="400">
        <f t="shared" si="1"/>
        <v>0</v>
      </c>
      <c r="K10" s="400">
        <f t="shared" si="1"/>
        <v>0</v>
      </c>
      <c r="L10" s="400">
        <f t="shared" si="1"/>
        <v>0</v>
      </c>
      <c r="M10" s="400">
        <f t="shared" si="1"/>
        <v>0</v>
      </c>
      <c r="N10" s="400">
        <f t="shared" si="1"/>
        <v>0</v>
      </c>
      <c r="O10" s="485"/>
    </row>
    <row r="11" spans="2:15">
      <c r="B11" s="484"/>
      <c r="C11" s="280" t="s">
        <v>219</v>
      </c>
      <c r="D11" s="273">
        <v>621</v>
      </c>
      <c r="E11" s="292"/>
      <c r="F11" s="292"/>
      <c r="G11" s="288"/>
      <c r="H11" s="292"/>
      <c r="I11" s="293"/>
      <c r="J11" s="292"/>
      <c r="K11" s="292"/>
      <c r="L11" s="288"/>
      <c r="M11" s="292"/>
      <c r="N11" s="294"/>
      <c r="O11" s="485"/>
    </row>
    <row r="12" spans="2:15">
      <c r="B12" s="484"/>
      <c r="C12" s="280" t="s">
        <v>220</v>
      </c>
      <c r="D12" s="273" t="s">
        <v>1096</v>
      </c>
      <c r="E12" s="292"/>
      <c r="F12" s="292"/>
      <c r="G12" s="292"/>
      <c r="H12" s="292"/>
      <c r="I12" s="292"/>
      <c r="J12" s="292"/>
      <c r="K12" s="292"/>
      <c r="L12" s="292"/>
      <c r="M12" s="292"/>
      <c r="N12" s="292"/>
      <c r="O12" s="485"/>
    </row>
    <row r="13" spans="2:15">
      <c r="B13" s="484"/>
      <c r="C13" s="280" t="s">
        <v>221</v>
      </c>
      <c r="D13" s="273" t="s">
        <v>1095</v>
      </c>
      <c r="E13" s="292"/>
      <c r="F13" s="292"/>
      <c r="G13" s="288"/>
      <c r="H13" s="292"/>
      <c r="I13" s="293"/>
      <c r="J13" s="292"/>
      <c r="K13" s="292"/>
      <c r="L13" s="288"/>
      <c r="M13" s="292"/>
      <c r="N13" s="294"/>
      <c r="O13" s="485"/>
    </row>
    <row r="14" spans="2:15">
      <c r="B14" s="484"/>
      <c r="C14" s="280" t="s">
        <v>222</v>
      </c>
      <c r="D14" s="273" t="s">
        <v>1097</v>
      </c>
      <c r="E14" s="292"/>
      <c r="F14" s="292"/>
      <c r="G14" s="292"/>
      <c r="H14" s="292"/>
      <c r="I14" s="292"/>
      <c r="J14" s="292"/>
      <c r="K14" s="292"/>
      <c r="L14" s="292"/>
      <c r="M14" s="292"/>
      <c r="N14" s="292"/>
      <c r="O14" s="485"/>
    </row>
    <row r="15" spans="2:15">
      <c r="B15" s="484"/>
      <c r="C15" s="281" t="s">
        <v>223</v>
      </c>
      <c r="D15" s="273" t="s">
        <v>1103</v>
      </c>
      <c r="E15" s="296"/>
      <c r="F15" s="296"/>
      <c r="G15" s="296"/>
      <c r="H15" s="292"/>
      <c r="I15" s="293"/>
      <c r="J15" s="292"/>
      <c r="K15" s="292"/>
      <c r="L15" s="288"/>
      <c r="M15" s="292"/>
      <c r="N15" s="294"/>
      <c r="O15" s="485"/>
    </row>
    <row r="16" spans="2:15">
      <c r="B16" s="484"/>
      <c r="C16" s="282" t="s">
        <v>224</v>
      </c>
      <c r="D16" s="275"/>
      <c r="E16" s="396">
        <f>E7+E8-E9-E10-E15</f>
        <v>0</v>
      </c>
      <c r="F16" s="396">
        <f>F7+F8-F9-F10-F15</f>
        <v>0</v>
      </c>
      <c r="G16" s="396">
        <f>G7+G8-G9-G10-G15</f>
        <v>0</v>
      </c>
      <c r="H16" s="396">
        <f t="shared" ref="H16:N16" si="2">H7+H8-H9-H10-H15</f>
        <v>0</v>
      </c>
      <c r="I16" s="396">
        <f t="shared" si="2"/>
        <v>0</v>
      </c>
      <c r="J16" s="396">
        <f t="shared" si="2"/>
        <v>0</v>
      </c>
      <c r="K16" s="396">
        <f t="shared" si="2"/>
        <v>0</v>
      </c>
      <c r="L16" s="396">
        <f t="shared" si="2"/>
        <v>0</v>
      </c>
      <c r="M16" s="396">
        <f t="shared" si="2"/>
        <v>0</v>
      </c>
      <c r="N16" s="396">
        <f t="shared" si="2"/>
        <v>0</v>
      </c>
      <c r="O16" s="485"/>
    </row>
    <row r="17" spans="2:15">
      <c r="B17" s="484"/>
      <c r="C17" s="278" t="s">
        <v>225</v>
      </c>
      <c r="D17" s="273">
        <v>68</v>
      </c>
      <c r="E17" s="400">
        <f>E18+E19</f>
        <v>0</v>
      </c>
      <c r="F17" s="400">
        <f>F18+F19</f>
        <v>0</v>
      </c>
      <c r="G17" s="400">
        <f>G18+G19</f>
        <v>0</v>
      </c>
      <c r="H17" s="400">
        <f t="shared" ref="H17:N17" si="3">H18+H19</f>
        <v>0</v>
      </c>
      <c r="I17" s="400">
        <f t="shared" si="3"/>
        <v>0</v>
      </c>
      <c r="J17" s="400">
        <f t="shared" si="3"/>
        <v>0</v>
      </c>
      <c r="K17" s="400">
        <f t="shared" si="3"/>
        <v>0</v>
      </c>
      <c r="L17" s="400">
        <f t="shared" si="3"/>
        <v>0</v>
      </c>
      <c r="M17" s="400">
        <f t="shared" si="3"/>
        <v>0</v>
      </c>
      <c r="N17" s="400">
        <f t="shared" si="3"/>
        <v>0</v>
      </c>
      <c r="O17" s="485"/>
    </row>
    <row r="18" spans="2:15">
      <c r="B18" s="484"/>
      <c r="C18" s="279" t="s">
        <v>226</v>
      </c>
      <c r="D18" s="273">
        <v>681</v>
      </c>
      <c r="E18" s="292"/>
      <c r="F18" s="292"/>
      <c r="G18" s="292"/>
      <c r="H18" s="292"/>
      <c r="I18" s="292"/>
      <c r="J18" s="292"/>
      <c r="K18" s="292"/>
      <c r="L18" s="292"/>
      <c r="M18" s="292"/>
      <c r="N18" s="292"/>
      <c r="O18" s="485"/>
    </row>
    <row r="19" spans="2:15">
      <c r="B19" s="484"/>
      <c r="C19" s="279" t="s">
        <v>227</v>
      </c>
      <c r="D19" s="273" t="s">
        <v>1094</v>
      </c>
      <c r="E19" s="292"/>
      <c r="F19" s="288"/>
      <c r="G19" s="292"/>
      <c r="H19" s="288"/>
      <c r="I19" s="292"/>
      <c r="J19" s="288"/>
      <c r="K19" s="292"/>
      <c r="L19" s="288"/>
      <c r="M19" s="292"/>
      <c r="N19" s="292"/>
      <c r="O19" s="485"/>
    </row>
    <row r="20" spans="2:15">
      <c r="B20" s="484"/>
      <c r="C20" s="281" t="s">
        <v>228</v>
      </c>
      <c r="D20" s="273" t="s">
        <v>1090</v>
      </c>
      <c r="E20" s="292"/>
      <c r="F20" s="288"/>
      <c r="G20" s="292"/>
      <c r="H20" s="288"/>
      <c r="I20" s="292"/>
      <c r="J20" s="288"/>
      <c r="K20" s="292"/>
      <c r="L20" s="288"/>
      <c r="M20" s="292"/>
      <c r="N20" s="292"/>
      <c r="O20" s="485"/>
    </row>
    <row r="21" spans="2:15">
      <c r="B21" s="484"/>
      <c r="C21" s="283" t="s">
        <v>229</v>
      </c>
      <c r="D21" s="275"/>
      <c r="E21" s="396">
        <f t="shared" ref="E21:L21" si="4">E17+E20</f>
        <v>0</v>
      </c>
      <c r="F21" s="396">
        <f t="shared" si="4"/>
        <v>0</v>
      </c>
      <c r="G21" s="396">
        <f t="shared" si="4"/>
        <v>0</v>
      </c>
      <c r="H21" s="396">
        <f t="shared" si="4"/>
        <v>0</v>
      </c>
      <c r="I21" s="396">
        <f t="shared" si="4"/>
        <v>0</v>
      </c>
      <c r="J21" s="396">
        <f t="shared" si="4"/>
        <v>0</v>
      </c>
      <c r="K21" s="396">
        <f t="shared" si="4"/>
        <v>0</v>
      </c>
      <c r="L21" s="396">
        <f t="shared" si="4"/>
        <v>0</v>
      </c>
      <c r="M21" s="396">
        <f>M17+M20</f>
        <v>0</v>
      </c>
      <c r="N21" s="396">
        <f>N17+N20</f>
        <v>0</v>
      </c>
      <c r="O21" s="485"/>
    </row>
    <row r="22" spans="2:15">
      <c r="B22" s="484"/>
      <c r="C22" s="283" t="s">
        <v>2449</v>
      </c>
      <c r="D22" s="275"/>
      <c r="E22" s="396">
        <f t="shared" ref="E22:N22" si="5">E16-E21</f>
        <v>0</v>
      </c>
      <c r="F22" s="396">
        <f t="shared" si="5"/>
        <v>0</v>
      </c>
      <c r="G22" s="396">
        <f t="shared" si="5"/>
        <v>0</v>
      </c>
      <c r="H22" s="396">
        <f t="shared" si="5"/>
        <v>0</v>
      </c>
      <c r="I22" s="396">
        <f t="shared" si="5"/>
        <v>0</v>
      </c>
      <c r="J22" s="396">
        <f t="shared" si="5"/>
        <v>0</v>
      </c>
      <c r="K22" s="396">
        <f t="shared" si="5"/>
        <v>0</v>
      </c>
      <c r="L22" s="396">
        <f t="shared" si="5"/>
        <v>0</v>
      </c>
      <c r="M22" s="396">
        <f t="shared" si="5"/>
        <v>0</v>
      </c>
      <c r="N22" s="396">
        <f t="shared" si="5"/>
        <v>0</v>
      </c>
      <c r="O22" s="485"/>
    </row>
    <row r="23" spans="2:15">
      <c r="B23" s="484"/>
      <c r="C23" s="278" t="s">
        <v>231</v>
      </c>
      <c r="D23" s="273" t="s">
        <v>1089</v>
      </c>
      <c r="E23" s="292"/>
      <c r="F23" s="288"/>
      <c r="G23" s="292"/>
      <c r="H23" s="288"/>
      <c r="I23" s="292"/>
      <c r="J23" s="288"/>
      <c r="K23" s="292"/>
      <c r="L23" s="288"/>
      <c r="M23" s="292"/>
      <c r="N23" s="292"/>
      <c r="O23" s="485"/>
    </row>
    <row r="24" spans="2:15">
      <c r="B24" s="484"/>
      <c r="C24" s="284" t="s">
        <v>232</v>
      </c>
      <c r="D24" s="272">
        <v>53</v>
      </c>
      <c r="E24" s="292"/>
      <c r="F24" s="288"/>
      <c r="G24" s="292"/>
      <c r="H24" s="288"/>
      <c r="I24" s="292"/>
      <c r="J24" s="288"/>
      <c r="K24" s="292"/>
      <c r="L24" s="288"/>
      <c r="M24" s="292"/>
      <c r="N24" s="292"/>
      <c r="O24" s="485"/>
    </row>
    <row r="25" spans="2:15">
      <c r="B25" s="484"/>
      <c r="C25" s="284" t="s">
        <v>233</v>
      </c>
      <c r="D25" s="272">
        <v>25</v>
      </c>
      <c r="E25" s="292"/>
      <c r="F25" s="292"/>
      <c r="G25" s="292"/>
      <c r="H25" s="292"/>
      <c r="I25" s="292"/>
      <c r="J25" s="292"/>
      <c r="K25" s="292"/>
      <c r="L25" s="292"/>
      <c r="M25" s="292"/>
      <c r="N25" s="292"/>
      <c r="O25" s="485"/>
    </row>
    <row r="26" spans="2:15">
      <c r="B26" s="484"/>
      <c r="C26" s="285" t="s">
        <v>234</v>
      </c>
      <c r="D26" s="272">
        <v>23</v>
      </c>
      <c r="E26" s="292"/>
      <c r="F26" s="288"/>
      <c r="G26" s="292"/>
      <c r="H26" s="288"/>
      <c r="I26" s="292"/>
      <c r="J26" s="288"/>
      <c r="K26" s="292"/>
      <c r="L26" s="288"/>
      <c r="M26" s="292"/>
      <c r="N26" s="292"/>
      <c r="O26" s="485"/>
    </row>
    <row r="27" spans="2:15">
      <c r="B27" s="484"/>
      <c r="C27" s="283" t="s">
        <v>1087</v>
      </c>
      <c r="D27" s="274"/>
      <c r="E27" s="396">
        <f t="shared" ref="E27:N27" si="6">SUM(E23:E26)</f>
        <v>0</v>
      </c>
      <c r="F27" s="396">
        <f t="shared" si="6"/>
        <v>0</v>
      </c>
      <c r="G27" s="396">
        <f>SUM(G23:G26)</f>
        <v>0</v>
      </c>
      <c r="H27" s="396">
        <f t="shared" si="6"/>
        <v>0</v>
      </c>
      <c r="I27" s="396">
        <f t="shared" si="6"/>
        <v>0</v>
      </c>
      <c r="J27" s="396">
        <f t="shared" si="6"/>
        <v>0</v>
      </c>
      <c r="K27" s="396">
        <f t="shared" si="6"/>
        <v>0</v>
      </c>
      <c r="L27" s="396">
        <f t="shared" si="6"/>
        <v>0</v>
      </c>
      <c r="M27" s="396">
        <f t="shared" si="6"/>
        <v>0</v>
      </c>
      <c r="N27" s="396">
        <f t="shared" si="6"/>
        <v>0</v>
      </c>
      <c r="O27" s="485"/>
    </row>
    <row r="28" spans="2:15">
      <c r="B28" s="484"/>
      <c r="C28" s="283" t="s">
        <v>1088</v>
      </c>
      <c r="D28" s="274"/>
      <c r="E28" s="396">
        <f t="shared" ref="E28:N28" si="7">E22+E27</f>
        <v>0</v>
      </c>
      <c r="F28" s="396">
        <f t="shared" si="7"/>
        <v>0</v>
      </c>
      <c r="G28" s="396">
        <f t="shared" si="7"/>
        <v>0</v>
      </c>
      <c r="H28" s="396">
        <f t="shared" si="7"/>
        <v>0</v>
      </c>
      <c r="I28" s="396">
        <f t="shared" si="7"/>
        <v>0</v>
      </c>
      <c r="J28" s="396">
        <f t="shared" si="7"/>
        <v>0</v>
      </c>
      <c r="K28" s="396">
        <f t="shared" si="7"/>
        <v>0</v>
      </c>
      <c r="L28" s="396">
        <f t="shared" si="7"/>
        <v>0</v>
      </c>
      <c r="M28" s="396">
        <f t="shared" si="7"/>
        <v>0</v>
      </c>
      <c r="N28" s="396">
        <f t="shared" si="7"/>
        <v>0</v>
      </c>
      <c r="O28" s="485"/>
    </row>
    <row r="29" spans="2:15">
      <c r="B29" s="484"/>
      <c r="C29" s="283" t="s">
        <v>2454</v>
      </c>
      <c r="D29" s="274"/>
      <c r="E29" s="396">
        <f>E28</f>
        <v>0</v>
      </c>
      <c r="F29" s="396">
        <f>F28+E29</f>
        <v>0</v>
      </c>
      <c r="G29" s="396">
        <f t="shared" ref="G29:N29" si="8">G28+F29</f>
        <v>0</v>
      </c>
      <c r="H29" s="396">
        <f t="shared" si="8"/>
        <v>0</v>
      </c>
      <c r="I29" s="396">
        <f t="shared" si="8"/>
        <v>0</v>
      </c>
      <c r="J29" s="396">
        <f t="shared" si="8"/>
        <v>0</v>
      </c>
      <c r="K29" s="396">
        <f t="shared" si="8"/>
        <v>0</v>
      </c>
      <c r="L29" s="396">
        <f t="shared" si="8"/>
        <v>0</v>
      </c>
      <c r="M29" s="396">
        <f t="shared" si="8"/>
        <v>0</v>
      </c>
      <c r="N29" s="396">
        <f t="shared" si="8"/>
        <v>0</v>
      </c>
      <c r="O29" s="485"/>
    </row>
    <row r="30" spans="2:15">
      <c r="B30" s="484"/>
      <c r="C30" s="207" t="s">
        <v>1091</v>
      </c>
      <c r="O30" s="485"/>
    </row>
    <row r="31" spans="2:15">
      <c r="B31" s="484"/>
      <c r="C31" s="207" t="s">
        <v>1092</v>
      </c>
      <c r="O31" s="485"/>
    </row>
    <row r="32" spans="2:15">
      <c r="B32" s="484"/>
      <c r="O32" s="485"/>
    </row>
    <row r="33" spans="2:15">
      <c r="B33" s="484"/>
      <c r="O33" s="485"/>
    </row>
    <row r="34" spans="2:15">
      <c r="B34" s="484"/>
      <c r="O34" s="485"/>
    </row>
    <row r="35" spans="2:15">
      <c r="B35" s="484"/>
      <c r="O35" s="485"/>
    </row>
    <row r="36" spans="2:15">
      <c r="B36" s="488"/>
      <c r="C36" s="489"/>
      <c r="D36" s="489"/>
      <c r="E36" s="489"/>
      <c r="F36" s="489"/>
      <c r="G36" s="489"/>
      <c r="H36" s="489"/>
      <c r="I36" s="489"/>
      <c r="J36" s="489"/>
      <c r="K36" s="489"/>
      <c r="L36" s="489"/>
      <c r="M36" s="489"/>
      <c r="N36" s="489"/>
      <c r="O36" s="490"/>
    </row>
    <row r="38" spans="2:15">
      <c r="B38" s="3" t="s">
        <v>3811</v>
      </c>
      <c r="C38" s="2"/>
      <c r="D38" s="2"/>
      <c r="E38" s="2"/>
      <c r="F38" s="2"/>
      <c r="G38" s="2"/>
      <c r="H38" s="2"/>
      <c r="I38" s="2"/>
      <c r="J38" s="2"/>
      <c r="K38" s="2"/>
      <c r="L38" s="578"/>
      <c r="M38" s="578"/>
      <c r="N38" s="578"/>
      <c r="O38" s="579"/>
    </row>
    <row r="39" spans="2:15" ht="4.5" customHeight="1">
      <c r="B39" s="156"/>
      <c r="D39" s="206"/>
      <c r="E39" s="477"/>
      <c r="F39" s="477"/>
      <c r="G39" s="477"/>
      <c r="H39" s="477"/>
      <c r="I39" s="477"/>
      <c r="J39" s="126"/>
      <c r="K39" s="127"/>
      <c r="L39" s="308"/>
      <c r="M39" s="308"/>
      <c r="N39" s="308"/>
    </row>
    <row r="40" spans="2:15">
      <c r="B40" s="4">
        <f>'F1'!$K$19</f>
        <v>0</v>
      </c>
      <c r="C40" s="6"/>
      <c r="D40" s="6"/>
      <c r="E40" s="6"/>
      <c r="F40" s="6"/>
      <c r="G40" s="6"/>
      <c r="H40" s="6"/>
      <c r="I40" s="6"/>
      <c r="J40" s="6"/>
      <c r="K40" s="6"/>
      <c r="L40" s="558"/>
      <c r="M40" s="558"/>
      <c r="N40" s="558"/>
      <c r="O40" s="575"/>
    </row>
    <row r="42" spans="2:15">
      <c r="O42" s="219" t="s">
        <v>4853</v>
      </c>
    </row>
  </sheetData>
  <phoneticPr fontId="0" type="noConversion"/>
  <printOptions horizontalCentered="1" verticalCentered="1"/>
  <pageMargins left="0.43307086614173229" right="0.74803149606299213" top="0.98425196850393704" bottom="0.98425196850393704" header="0.51181102362204722" footer="0.51181102362204722"/>
  <pageSetup paperSize="9" scale="82"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7">
    <pageSetUpPr fitToPage="1"/>
  </sheetPr>
  <dimension ref="B1:Q73"/>
  <sheetViews>
    <sheetView showGridLines="0" showRowColHeaders="0" showZeros="0" zoomScale="75" zoomScaleNormal="75" zoomScaleSheetLayoutView="75" workbookViewId="0">
      <selection activeCell="E11" sqref="E11"/>
    </sheetView>
  </sheetViews>
  <sheetFormatPr defaultColWidth="0" defaultRowHeight="12.75" zeroHeight="1"/>
  <cols>
    <col min="1" max="1" width="2.42578125" style="919" customWidth="1"/>
    <col min="2" max="2" width="9.140625" style="919" customWidth="1"/>
    <col min="3" max="3" width="57.85546875" style="919" customWidth="1"/>
    <col min="4" max="4" width="27.140625" style="919" customWidth="1"/>
    <col min="5" max="5" width="9.140625" style="919" customWidth="1"/>
    <col min="6" max="6" width="9.42578125" style="919" bestFit="1" customWidth="1"/>
    <col min="7" max="17" width="9.140625" style="919" customWidth="1"/>
    <col min="18" max="18" width="2.28515625" style="919" customWidth="1"/>
    <col min="19" max="16384" width="0" style="919" hidden="1"/>
  </cols>
  <sheetData>
    <row r="1" spans="2:17"/>
    <row r="2" spans="2:17">
      <c r="B2" s="1054"/>
      <c r="C2" s="1055"/>
      <c r="D2" s="1055"/>
      <c r="E2" s="1055"/>
      <c r="F2" s="1055"/>
      <c r="G2" s="1055"/>
      <c r="H2" s="1055"/>
      <c r="I2" s="1055"/>
      <c r="J2" s="1055"/>
      <c r="K2" s="1055"/>
      <c r="L2" s="1055"/>
      <c r="M2" s="1055"/>
      <c r="N2" s="1055"/>
      <c r="O2" s="1055"/>
      <c r="P2" s="1055"/>
      <c r="Q2" s="1056"/>
    </row>
    <row r="3" spans="2:17" ht="24" customHeight="1">
      <c r="B3" s="1057"/>
      <c r="C3" s="1261" t="s">
        <v>714</v>
      </c>
      <c r="D3" s="1262"/>
      <c r="E3" s="1262"/>
      <c r="F3" s="1262"/>
      <c r="G3" s="1262"/>
      <c r="H3" s="1262"/>
      <c r="I3" s="1262"/>
      <c r="J3" s="1263"/>
      <c r="K3" s="1263"/>
      <c r="L3" s="1263"/>
      <c r="M3" s="1263"/>
      <c r="N3" s="1263"/>
      <c r="O3" s="1263"/>
      <c r="P3" s="1263"/>
      <c r="Q3" s="1058"/>
    </row>
    <row r="4" spans="2:17">
      <c r="B4" s="1057"/>
      <c r="C4" s="1264"/>
      <c r="D4" s="1264"/>
      <c r="E4" s="1264"/>
      <c r="F4" s="1264"/>
      <c r="G4" s="1264"/>
      <c r="H4" s="1264"/>
      <c r="I4" s="1264"/>
      <c r="J4" s="1265"/>
      <c r="K4" s="1265"/>
      <c r="L4" s="1265"/>
      <c r="M4" s="1265"/>
      <c r="N4" s="1265"/>
      <c r="O4" s="1265"/>
      <c r="P4" s="1265"/>
      <c r="Q4" s="1058"/>
    </row>
    <row r="5" spans="2:17" ht="27.75">
      <c r="B5" s="1057"/>
      <c r="E5" s="1066" t="s">
        <v>2443</v>
      </c>
      <c r="H5" s="1266"/>
      <c r="I5" s="1266"/>
      <c r="O5" s="1061"/>
      <c r="P5" s="1061" t="s">
        <v>2131</v>
      </c>
      <c r="Q5" s="1058"/>
    </row>
    <row r="6" spans="2:17" ht="27" customHeight="1">
      <c r="B6" s="1057"/>
      <c r="C6" s="1267" t="s">
        <v>634</v>
      </c>
      <c r="D6" s="1268" t="s">
        <v>2813</v>
      </c>
      <c r="E6" s="1269" t="str">
        <f>IF('F1'!AP39="","0",YEAR('F1'!AP39))</f>
        <v>0</v>
      </c>
      <c r="F6" s="1269">
        <f t="shared" ref="F6:N6" si="0">E6+1</f>
        <v>1</v>
      </c>
      <c r="G6" s="1269">
        <f t="shared" si="0"/>
        <v>2</v>
      </c>
      <c r="H6" s="1269">
        <f t="shared" si="0"/>
        <v>3</v>
      </c>
      <c r="I6" s="1269">
        <f t="shared" si="0"/>
        <v>4</v>
      </c>
      <c r="J6" s="1269">
        <f t="shared" si="0"/>
        <v>5</v>
      </c>
      <c r="K6" s="1269">
        <f t="shared" si="0"/>
        <v>6</v>
      </c>
      <c r="L6" s="1269">
        <f t="shared" si="0"/>
        <v>7</v>
      </c>
      <c r="M6" s="1269">
        <f t="shared" si="0"/>
        <v>8</v>
      </c>
      <c r="N6" s="1269">
        <f t="shared" si="0"/>
        <v>9</v>
      </c>
      <c r="O6" s="1269">
        <f>N6+1</f>
        <v>10</v>
      </c>
      <c r="P6" s="1269">
        <f>O6+1</f>
        <v>11</v>
      </c>
      <c r="Q6" s="1058"/>
    </row>
    <row r="7" spans="2:17" ht="27" customHeight="1">
      <c r="B7" s="1057"/>
      <c r="C7" s="1270" t="s">
        <v>214</v>
      </c>
      <c r="D7" s="1271">
        <v>71</v>
      </c>
      <c r="E7" s="855"/>
      <c r="F7" s="856"/>
      <c r="G7" s="856"/>
      <c r="H7" s="856"/>
      <c r="I7" s="856"/>
      <c r="J7" s="856"/>
      <c r="K7" s="856"/>
      <c r="L7" s="856"/>
      <c r="M7" s="856"/>
      <c r="N7" s="856"/>
      <c r="O7" s="856"/>
      <c r="P7" s="857"/>
      <c r="Q7" s="1058"/>
    </row>
    <row r="8" spans="2:17" ht="27" customHeight="1">
      <c r="B8" s="1057"/>
      <c r="C8" s="1272" t="s">
        <v>215</v>
      </c>
      <c r="D8" s="1271" t="s">
        <v>216</v>
      </c>
      <c r="E8" s="858"/>
      <c r="F8" s="859"/>
      <c r="G8" s="859"/>
      <c r="H8" s="859"/>
      <c r="I8" s="859"/>
      <c r="J8" s="859"/>
      <c r="K8" s="859"/>
      <c r="L8" s="859"/>
      <c r="M8" s="859"/>
      <c r="N8" s="859"/>
      <c r="O8" s="859"/>
      <c r="P8" s="860"/>
      <c r="Q8" s="1058"/>
    </row>
    <row r="9" spans="2:17" ht="27" customHeight="1">
      <c r="B9" s="1057"/>
      <c r="C9" s="1272" t="s">
        <v>2824</v>
      </c>
      <c r="D9" s="1271">
        <v>61</v>
      </c>
      <c r="E9" s="861"/>
      <c r="F9" s="862"/>
      <c r="G9" s="862"/>
      <c r="H9" s="862"/>
      <c r="I9" s="862"/>
      <c r="J9" s="862"/>
      <c r="K9" s="862"/>
      <c r="L9" s="862"/>
      <c r="M9" s="862"/>
      <c r="N9" s="862"/>
      <c r="O9" s="862"/>
      <c r="P9" s="863"/>
      <c r="Q9" s="1058"/>
    </row>
    <row r="10" spans="2:17" ht="27" customHeight="1">
      <c r="B10" s="1057"/>
      <c r="C10" s="1273" t="s">
        <v>218</v>
      </c>
      <c r="D10" s="1274">
        <v>62</v>
      </c>
      <c r="E10" s="864">
        <f t="shared" ref="E10:N10" si="1">SUM(E11:E14)</f>
        <v>0</v>
      </c>
      <c r="F10" s="865">
        <f t="shared" si="1"/>
        <v>0</v>
      </c>
      <c r="G10" s="865">
        <f t="shared" si="1"/>
        <v>0</v>
      </c>
      <c r="H10" s="865">
        <f t="shared" si="1"/>
        <v>0</v>
      </c>
      <c r="I10" s="865">
        <f t="shared" si="1"/>
        <v>0</v>
      </c>
      <c r="J10" s="865">
        <f t="shared" si="1"/>
        <v>0</v>
      </c>
      <c r="K10" s="865">
        <f t="shared" si="1"/>
        <v>0</v>
      </c>
      <c r="L10" s="865">
        <f t="shared" si="1"/>
        <v>0</v>
      </c>
      <c r="M10" s="865">
        <f t="shared" si="1"/>
        <v>0</v>
      </c>
      <c r="N10" s="865">
        <f t="shared" si="1"/>
        <v>0</v>
      </c>
      <c r="O10" s="866">
        <f>SUM(O11:O14)</f>
        <v>0</v>
      </c>
      <c r="P10" s="715">
        <f>SUM(P11:P14)</f>
        <v>0</v>
      </c>
      <c r="Q10" s="1058"/>
    </row>
    <row r="11" spans="2:17" ht="27" customHeight="1">
      <c r="B11" s="1057"/>
      <c r="C11" s="1275" t="s">
        <v>219</v>
      </c>
      <c r="D11" s="1271">
        <v>621</v>
      </c>
      <c r="E11" s="855"/>
      <c r="F11" s="856"/>
      <c r="G11" s="856"/>
      <c r="H11" s="856"/>
      <c r="I11" s="856"/>
      <c r="J11" s="856"/>
      <c r="K11" s="856"/>
      <c r="L11" s="856"/>
      <c r="M11" s="856"/>
      <c r="N11" s="856"/>
      <c r="O11" s="856"/>
      <c r="P11" s="857"/>
      <c r="Q11" s="1058"/>
    </row>
    <row r="12" spans="2:17" ht="27" customHeight="1">
      <c r="B12" s="1057"/>
      <c r="C12" s="1275" t="s">
        <v>220</v>
      </c>
      <c r="D12" s="1271" t="s">
        <v>2825</v>
      </c>
      <c r="E12" s="858"/>
      <c r="F12" s="859"/>
      <c r="G12" s="859"/>
      <c r="H12" s="859"/>
      <c r="I12" s="859"/>
      <c r="J12" s="859"/>
      <c r="K12" s="859"/>
      <c r="L12" s="859"/>
      <c r="M12" s="859"/>
      <c r="N12" s="859"/>
      <c r="O12" s="859"/>
      <c r="P12" s="860"/>
      <c r="Q12" s="1058"/>
    </row>
    <row r="13" spans="2:17" ht="27" customHeight="1">
      <c r="B13" s="1057"/>
      <c r="C13" s="1275" t="s">
        <v>221</v>
      </c>
      <c r="D13" s="1271" t="s">
        <v>1641</v>
      </c>
      <c r="E13" s="858"/>
      <c r="F13" s="859"/>
      <c r="G13" s="859"/>
      <c r="H13" s="859"/>
      <c r="I13" s="859"/>
      <c r="J13" s="859"/>
      <c r="K13" s="859"/>
      <c r="L13" s="859"/>
      <c r="M13" s="859"/>
      <c r="N13" s="859"/>
      <c r="O13" s="859"/>
      <c r="P13" s="860"/>
      <c r="Q13" s="1058"/>
    </row>
    <row r="14" spans="2:17" ht="27" customHeight="1">
      <c r="B14" s="1057"/>
      <c r="C14" s="1275" t="s">
        <v>222</v>
      </c>
      <c r="D14" s="1271" t="s">
        <v>2828</v>
      </c>
      <c r="E14" s="858"/>
      <c r="F14" s="859"/>
      <c r="G14" s="859"/>
      <c r="H14" s="859"/>
      <c r="I14" s="859"/>
      <c r="J14" s="859"/>
      <c r="K14" s="859"/>
      <c r="L14" s="859"/>
      <c r="M14" s="859"/>
      <c r="N14" s="859"/>
      <c r="O14" s="859"/>
      <c r="P14" s="860"/>
      <c r="Q14" s="1058"/>
    </row>
    <row r="15" spans="2:17" ht="27" customHeight="1">
      <c r="B15" s="1057"/>
      <c r="C15" s="1276" t="s">
        <v>223</v>
      </c>
      <c r="D15" s="1271">
        <v>4</v>
      </c>
      <c r="E15" s="861"/>
      <c r="F15" s="862"/>
      <c r="G15" s="862"/>
      <c r="H15" s="862"/>
      <c r="I15" s="862"/>
      <c r="J15" s="862"/>
      <c r="K15" s="862"/>
      <c r="L15" s="862"/>
      <c r="M15" s="862"/>
      <c r="N15" s="862"/>
      <c r="O15" s="862"/>
      <c r="P15" s="863"/>
      <c r="Q15" s="1058"/>
    </row>
    <row r="16" spans="2:17" ht="27" customHeight="1">
      <c r="B16" s="1057"/>
      <c r="C16" s="1277" t="s">
        <v>224</v>
      </c>
      <c r="D16" s="1278"/>
      <c r="E16" s="870">
        <f t="shared" ref="E16:N16" si="2">E7+E8-E9-E10-E15</f>
        <v>0</v>
      </c>
      <c r="F16" s="871">
        <f t="shared" si="2"/>
        <v>0</v>
      </c>
      <c r="G16" s="871">
        <f t="shared" si="2"/>
        <v>0</v>
      </c>
      <c r="H16" s="871">
        <f t="shared" si="2"/>
        <v>0</v>
      </c>
      <c r="I16" s="871">
        <f t="shared" si="2"/>
        <v>0</v>
      </c>
      <c r="J16" s="871">
        <f t="shared" si="2"/>
        <v>0</v>
      </c>
      <c r="K16" s="871">
        <f t="shared" si="2"/>
        <v>0</v>
      </c>
      <c r="L16" s="871">
        <f t="shared" si="2"/>
        <v>0</v>
      </c>
      <c r="M16" s="871">
        <f t="shared" si="2"/>
        <v>0</v>
      </c>
      <c r="N16" s="871">
        <f t="shared" si="2"/>
        <v>0</v>
      </c>
      <c r="O16" s="872">
        <f>O7+O8-O9-O10-O15</f>
        <v>0</v>
      </c>
      <c r="P16" s="835">
        <f>P7+P8-P9-P10-P15</f>
        <v>0</v>
      </c>
      <c r="Q16" s="1058"/>
    </row>
    <row r="17" spans="2:17" ht="27" customHeight="1">
      <c r="B17" s="1057"/>
      <c r="C17" s="1270" t="s">
        <v>2826</v>
      </c>
      <c r="D17" s="1271">
        <v>69</v>
      </c>
      <c r="E17" s="864">
        <f t="shared" ref="E17:N17" si="3">E18+E19</f>
        <v>0</v>
      </c>
      <c r="F17" s="865">
        <f t="shared" si="3"/>
        <v>0</v>
      </c>
      <c r="G17" s="865">
        <f t="shared" si="3"/>
        <v>0</v>
      </c>
      <c r="H17" s="865">
        <f t="shared" si="3"/>
        <v>0</v>
      </c>
      <c r="I17" s="865">
        <f t="shared" si="3"/>
        <v>0</v>
      </c>
      <c r="J17" s="865">
        <f t="shared" si="3"/>
        <v>0</v>
      </c>
      <c r="K17" s="865">
        <f t="shared" si="3"/>
        <v>0</v>
      </c>
      <c r="L17" s="865">
        <f t="shared" si="3"/>
        <v>0</v>
      </c>
      <c r="M17" s="865">
        <f t="shared" si="3"/>
        <v>0</v>
      </c>
      <c r="N17" s="865">
        <f t="shared" si="3"/>
        <v>0</v>
      </c>
      <c r="O17" s="866">
        <f>O18+O19</f>
        <v>0</v>
      </c>
      <c r="P17" s="715">
        <f>P18+P19</f>
        <v>0</v>
      </c>
      <c r="Q17" s="1058"/>
    </row>
    <row r="18" spans="2:17" ht="27" customHeight="1">
      <c r="B18" s="1057"/>
      <c r="C18" s="1272" t="s">
        <v>226</v>
      </c>
      <c r="D18" s="1271">
        <v>691</v>
      </c>
      <c r="E18" s="867"/>
      <c r="F18" s="868"/>
      <c r="G18" s="868"/>
      <c r="H18" s="868"/>
      <c r="I18" s="868"/>
      <c r="J18" s="868"/>
      <c r="K18" s="868"/>
      <c r="L18" s="868"/>
      <c r="M18" s="868"/>
      <c r="N18" s="868"/>
      <c r="O18" s="868"/>
      <c r="P18" s="869"/>
      <c r="Q18" s="1058"/>
    </row>
    <row r="19" spans="2:17" ht="27" customHeight="1">
      <c r="B19" s="1057"/>
      <c r="C19" s="1272" t="s">
        <v>227</v>
      </c>
      <c r="D19" s="1271" t="s">
        <v>2827</v>
      </c>
      <c r="E19" s="858"/>
      <c r="F19" s="859"/>
      <c r="G19" s="859"/>
      <c r="H19" s="859"/>
      <c r="I19" s="859"/>
      <c r="J19" s="859"/>
      <c r="K19" s="859"/>
      <c r="L19" s="859"/>
      <c r="M19" s="859"/>
      <c r="N19" s="859"/>
      <c r="O19" s="859"/>
      <c r="P19" s="860"/>
      <c r="Q19" s="1058"/>
    </row>
    <row r="20" spans="2:17" ht="27" customHeight="1">
      <c r="B20" s="1057"/>
      <c r="C20" s="1276" t="s">
        <v>228</v>
      </c>
      <c r="D20" s="1271" t="s">
        <v>2829</v>
      </c>
      <c r="E20" s="861"/>
      <c r="F20" s="862"/>
      <c r="G20" s="862"/>
      <c r="H20" s="862"/>
      <c r="I20" s="862"/>
      <c r="J20" s="862"/>
      <c r="K20" s="862"/>
      <c r="L20" s="862"/>
      <c r="M20" s="862"/>
      <c r="N20" s="862"/>
      <c r="O20" s="862"/>
      <c r="P20" s="863"/>
      <c r="Q20" s="1058"/>
    </row>
    <row r="21" spans="2:17" ht="27" customHeight="1">
      <c r="B21" s="1057"/>
      <c r="C21" s="1279" t="s">
        <v>229</v>
      </c>
      <c r="D21" s="1278"/>
      <c r="E21" s="870">
        <f t="shared" ref="E21:N21" si="4">E17+E20</f>
        <v>0</v>
      </c>
      <c r="F21" s="871">
        <f t="shared" si="4"/>
        <v>0</v>
      </c>
      <c r="G21" s="871">
        <f t="shared" si="4"/>
        <v>0</v>
      </c>
      <c r="H21" s="871">
        <f t="shared" si="4"/>
        <v>0</v>
      </c>
      <c r="I21" s="871">
        <f t="shared" si="4"/>
        <v>0</v>
      </c>
      <c r="J21" s="871">
        <f t="shared" si="4"/>
        <v>0</v>
      </c>
      <c r="K21" s="871">
        <f t="shared" si="4"/>
        <v>0</v>
      </c>
      <c r="L21" s="871">
        <f t="shared" si="4"/>
        <v>0</v>
      </c>
      <c r="M21" s="871">
        <f t="shared" si="4"/>
        <v>0</v>
      </c>
      <c r="N21" s="871">
        <f t="shared" si="4"/>
        <v>0</v>
      </c>
      <c r="O21" s="872">
        <f>O17+O20</f>
        <v>0</v>
      </c>
      <c r="P21" s="835">
        <f>P17+P20</f>
        <v>0</v>
      </c>
      <c r="Q21" s="1058"/>
    </row>
    <row r="22" spans="2:17" ht="27" customHeight="1">
      <c r="B22" s="1057"/>
      <c r="C22" s="1279" t="s">
        <v>2449</v>
      </c>
      <c r="D22" s="1278"/>
      <c r="E22" s="864">
        <f t="shared" ref="E22:N22" si="5">E16-E21</f>
        <v>0</v>
      </c>
      <c r="F22" s="865">
        <f t="shared" si="5"/>
        <v>0</v>
      </c>
      <c r="G22" s="865">
        <f t="shared" si="5"/>
        <v>0</v>
      </c>
      <c r="H22" s="865">
        <f t="shared" si="5"/>
        <v>0</v>
      </c>
      <c r="I22" s="865">
        <f t="shared" si="5"/>
        <v>0</v>
      </c>
      <c r="J22" s="865">
        <f t="shared" si="5"/>
        <v>0</v>
      </c>
      <c r="K22" s="865">
        <f t="shared" si="5"/>
        <v>0</v>
      </c>
      <c r="L22" s="865">
        <f t="shared" si="5"/>
        <v>0</v>
      </c>
      <c r="M22" s="865">
        <f t="shared" si="5"/>
        <v>0</v>
      </c>
      <c r="N22" s="865">
        <f t="shared" si="5"/>
        <v>0</v>
      </c>
      <c r="O22" s="866">
        <f>O16-O21</f>
        <v>0</v>
      </c>
      <c r="P22" s="715">
        <f>P16-P21</f>
        <v>0</v>
      </c>
      <c r="Q22" s="1058"/>
    </row>
    <row r="23" spans="2:17" ht="27" customHeight="1">
      <c r="B23" s="1057"/>
      <c r="C23" s="1270" t="s">
        <v>231</v>
      </c>
      <c r="D23" s="1271" t="s">
        <v>1089</v>
      </c>
      <c r="E23" s="855"/>
      <c r="F23" s="856"/>
      <c r="G23" s="856"/>
      <c r="H23" s="856"/>
      <c r="I23" s="856"/>
      <c r="J23" s="856"/>
      <c r="K23" s="856"/>
      <c r="L23" s="856"/>
      <c r="M23" s="856"/>
      <c r="N23" s="856"/>
      <c r="O23" s="856"/>
      <c r="P23" s="857"/>
      <c r="Q23" s="1058"/>
    </row>
    <row r="24" spans="2:17" ht="27" customHeight="1">
      <c r="B24" s="1057"/>
      <c r="C24" s="1280" t="s">
        <v>232</v>
      </c>
      <c r="D24" s="1281">
        <v>53</v>
      </c>
      <c r="E24" s="858"/>
      <c r="F24" s="859"/>
      <c r="G24" s="859"/>
      <c r="H24" s="859"/>
      <c r="I24" s="859"/>
      <c r="J24" s="859"/>
      <c r="K24" s="859"/>
      <c r="L24" s="859"/>
      <c r="M24" s="859"/>
      <c r="N24" s="859"/>
      <c r="O24" s="859"/>
      <c r="P24" s="860"/>
      <c r="Q24" s="1058"/>
    </row>
    <row r="25" spans="2:17" ht="27" customHeight="1">
      <c r="B25" s="1057"/>
      <c r="C25" s="1280" t="s">
        <v>233</v>
      </c>
      <c r="D25" s="1281">
        <v>26</v>
      </c>
      <c r="E25" s="858"/>
      <c r="F25" s="859"/>
      <c r="G25" s="859"/>
      <c r="H25" s="859"/>
      <c r="I25" s="859"/>
      <c r="J25" s="859"/>
      <c r="K25" s="859"/>
      <c r="L25" s="859"/>
      <c r="M25" s="859"/>
      <c r="N25" s="859"/>
      <c r="O25" s="859"/>
      <c r="P25" s="860"/>
      <c r="Q25" s="1058"/>
    </row>
    <row r="26" spans="2:17" ht="27" customHeight="1">
      <c r="B26" s="1057"/>
      <c r="C26" s="1282" t="s">
        <v>234</v>
      </c>
      <c r="D26" s="1281">
        <v>25</v>
      </c>
      <c r="E26" s="861"/>
      <c r="F26" s="862"/>
      <c r="G26" s="862"/>
      <c r="H26" s="862"/>
      <c r="I26" s="862"/>
      <c r="J26" s="862"/>
      <c r="K26" s="862"/>
      <c r="L26" s="862"/>
      <c r="M26" s="862"/>
      <c r="N26" s="862"/>
      <c r="O26" s="862"/>
      <c r="P26" s="863"/>
      <c r="Q26" s="1058"/>
    </row>
    <row r="27" spans="2:17" ht="27" customHeight="1">
      <c r="B27" s="1057"/>
      <c r="C27" s="1279" t="s">
        <v>1087</v>
      </c>
      <c r="D27" s="1283"/>
      <c r="E27" s="835">
        <f t="shared" ref="E27:N27" si="6">SUM(E23:E26)</f>
        <v>0</v>
      </c>
      <c r="F27" s="835">
        <f t="shared" si="6"/>
        <v>0</v>
      </c>
      <c r="G27" s="835">
        <f t="shared" si="6"/>
        <v>0</v>
      </c>
      <c r="H27" s="835">
        <f t="shared" si="6"/>
        <v>0</v>
      </c>
      <c r="I27" s="835">
        <f t="shared" si="6"/>
        <v>0</v>
      </c>
      <c r="J27" s="835">
        <f t="shared" si="6"/>
        <v>0</v>
      </c>
      <c r="K27" s="835">
        <f t="shared" si="6"/>
        <v>0</v>
      </c>
      <c r="L27" s="835">
        <f t="shared" si="6"/>
        <v>0</v>
      </c>
      <c r="M27" s="835">
        <f t="shared" si="6"/>
        <v>0</v>
      </c>
      <c r="N27" s="835">
        <f t="shared" si="6"/>
        <v>0</v>
      </c>
      <c r="O27" s="835">
        <f>SUM(O23:O26)</f>
        <v>0</v>
      </c>
      <c r="P27" s="835">
        <f>SUM(P23:P26)</f>
        <v>0</v>
      </c>
      <c r="Q27" s="1058"/>
    </row>
    <row r="28" spans="2:17" ht="27" customHeight="1">
      <c r="B28" s="1057"/>
      <c r="C28" s="1279" t="s">
        <v>1088</v>
      </c>
      <c r="D28" s="1283"/>
      <c r="E28" s="715">
        <f t="shared" ref="E28:N28" si="7">E22+E27</f>
        <v>0</v>
      </c>
      <c r="F28" s="715">
        <f t="shared" si="7"/>
        <v>0</v>
      </c>
      <c r="G28" s="715">
        <f t="shared" si="7"/>
        <v>0</v>
      </c>
      <c r="H28" s="715">
        <f t="shared" si="7"/>
        <v>0</v>
      </c>
      <c r="I28" s="715">
        <f t="shared" si="7"/>
        <v>0</v>
      </c>
      <c r="J28" s="715">
        <f t="shared" si="7"/>
        <v>0</v>
      </c>
      <c r="K28" s="715">
        <f t="shared" si="7"/>
        <v>0</v>
      </c>
      <c r="L28" s="715">
        <f t="shared" si="7"/>
        <v>0</v>
      </c>
      <c r="M28" s="715">
        <f t="shared" si="7"/>
        <v>0</v>
      </c>
      <c r="N28" s="715">
        <f t="shared" si="7"/>
        <v>0</v>
      </c>
      <c r="O28" s="715">
        <f>O22+O27</f>
        <v>0</v>
      </c>
      <c r="P28" s="715">
        <f>P22+P27</f>
        <v>0</v>
      </c>
      <c r="Q28" s="1058"/>
    </row>
    <row r="29" spans="2:17" ht="27" customHeight="1">
      <c r="B29" s="1057"/>
      <c r="C29" s="1279" t="s">
        <v>2454</v>
      </c>
      <c r="D29" s="1283"/>
      <c r="E29" s="715">
        <f>E28</f>
        <v>0</v>
      </c>
      <c r="F29" s="715">
        <f t="shared" ref="F29:N29" si="8">F28+E29</f>
        <v>0</v>
      </c>
      <c r="G29" s="715">
        <f t="shared" si="8"/>
        <v>0</v>
      </c>
      <c r="H29" s="715">
        <f t="shared" si="8"/>
        <v>0</v>
      </c>
      <c r="I29" s="715">
        <f t="shared" si="8"/>
        <v>0</v>
      </c>
      <c r="J29" s="715">
        <f t="shared" si="8"/>
        <v>0</v>
      </c>
      <c r="K29" s="715">
        <f t="shared" si="8"/>
        <v>0</v>
      </c>
      <c r="L29" s="715">
        <f t="shared" si="8"/>
        <v>0</v>
      </c>
      <c r="M29" s="715">
        <f t="shared" si="8"/>
        <v>0</v>
      </c>
      <c r="N29" s="715">
        <f t="shared" si="8"/>
        <v>0</v>
      </c>
      <c r="O29" s="715">
        <f>O28+N29</f>
        <v>0</v>
      </c>
      <c r="P29" s="715">
        <f>P28+O29</f>
        <v>0</v>
      </c>
      <c r="Q29" s="1058"/>
    </row>
    <row r="30" spans="2:17" ht="27" customHeight="1">
      <c r="B30" s="1057"/>
      <c r="C30" s="948" t="s">
        <v>1091</v>
      </c>
      <c r="Q30" s="1058"/>
    </row>
    <row r="31" spans="2:17" ht="27" customHeight="1">
      <c r="B31" s="1057"/>
      <c r="C31" s="948" t="s">
        <v>1092</v>
      </c>
      <c r="Q31" s="1058"/>
    </row>
    <row r="32" spans="2:17">
      <c r="B32" s="1057"/>
      <c r="Q32" s="1058"/>
    </row>
    <row r="33" spans="2:17">
      <c r="B33" s="1057"/>
      <c r="Q33" s="1058"/>
    </row>
    <row r="34" spans="2:17">
      <c r="B34" s="1057"/>
      <c r="Q34" s="1058"/>
    </row>
    <row r="35" spans="2:17">
      <c r="B35" s="1057"/>
      <c r="Q35" s="1058"/>
    </row>
    <row r="36" spans="2:17">
      <c r="B36" s="1057"/>
      <c r="Q36" s="1058"/>
    </row>
    <row r="37" spans="2:17">
      <c r="B37" s="1057"/>
      <c r="Q37" s="1058"/>
    </row>
    <row r="38" spans="2:17">
      <c r="B38" s="1057"/>
      <c r="Q38" s="1058"/>
    </row>
    <row r="39" spans="2:17">
      <c r="B39" s="1057"/>
      <c r="Q39" s="1058"/>
    </row>
    <row r="40" spans="2:17">
      <c r="B40" s="1057"/>
      <c r="Q40" s="1058"/>
    </row>
    <row r="41" spans="2:17">
      <c r="B41" s="1057"/>
      <c r="Q41" s="1058"/>
    </row>
    <row r="42" spans="2:17">
      <c r="B42" s="1057"/>
      <c r="Q42" s="1058"/>
    </row>
    <row r="43" spans="2:17">
      <c r="B43" s="1057"/>
      <c r="Q43" s="1058"/>
    </row>
    <row r="44" spans="2:17">
      <c r="B44" s="1057"/>
      <c r="Q44" s="1058"/>
    </row>
    <row r="45" spans="2:17">
      <c r="B45" s="1057"/>
      <c r="Q45" s="1058"/>
    </row>
    <row r="46" spans="2:17">
      <c r="B46" s="1057"/>
      <c r="Q46" s="1058"/>
    </row>
    <row r="47" spans="2:17">
      <c r="B47" s="1057"/>
      <c r="Q47" s="1058"/>
    </row>
    <row r="48" spans="2:17">
      <c r="B48" s="1057"/>
      <c r="Q48" s="1058"/>
    </row>
    <row r="49" spans="2:17">
      <c r="B49" s="1057"/>
      <c r="Q49" s="1058"/>
    </row>
    <row r="50" spans="2:17">
      <c r="B50" s="1057"/>
      <c r="Q50" s="1058"/>
    </row>
    <row r="51" spans="2:17">
      <c r="B51" s="1057"/>
      <c r="Q51" s="1058"/>
    </row>
    <row r="52" spans="2:17">
      <c r="B52" s="1057"/>
      <c r="Q52" s="1058"/>
    </row>
    <row r="53" spans="2:17">
      <c r="B53" s="1057"/>
      <c r="Q53" s="1058"/>
    </row>
    <row r="54" spans="2:17">
      <c r="B54" s="1057"/>
      <c r="Q54" s="1058"/>
    </row>
    <row r="55" spans="2:17">
      <c r="B55" s="1057"/>
      <c r="Q55" s="1058"/>
    </row>
    <row r="56" spans="2:17">
      <c r="B56" s="1057"/>
      <c r="Q56" s="1058"/>
    </row>
    <row r="57" spans="2:17">
      <c r="B57" s="1057"/>
      <c r="Q57" s="1058"/>
    </row>
    <row r="58" spans="2:17">
      <c r="B58" s="1057"/>
      <c r="Q58" s="1058"/>
    </row>
    <row r="59" spans="2:17">
      <c r="B59" s="1057"/>
      <c r="Q59" s="1058"/>
    </row>
    <row r="60" spans="2:17">
      <c r="B60" s="1057"/>
      <c r="Q60" s="1058"/>
    </row>
    <row r="61" spans="2:17">
      <c r="B61" s="1057"/>
      <c r="Q61" s="1058"/>
    </row>
    <row r="62" spans="2:17">
      <c r="B62" s="1057"/>
      <c r="Q62" s="1058"/>
    </row>
    <row r="63" spans="2:17">
      <c r="B63" s="1057"/>
      <c r="Q63" s="1058"/>
    </row>
    <row r="64" spans="2:17">
      <c r="B64" s="1057"/>
      <c r="Q64" s="1058"/>
    </row>
    <row r="65" spans="2:17">
      <c r="B65" s="1057"/>
      <c r="Q65" s="1058"/>
    </row>
    <row r="66" spans="2:17">
      <c r="B66" s="1057"/>
      <c r="Q66" s="1058"/>
    </row>
    <row r="67" spans="2:17">
      <c r="B67" s="1195"/>
      <c r="C67" s="1196"/>
      <c r="D67" s="1196"/>
      <c r="E67" s="1196"/>
      <c r="F67" s="1196"/>
      <c r="G67" s="1196"/>
      <c r="H67" s="1196"/>
      <c r="I67" s="1196"/>
      <c r="J67" s="1196"/>
      <c r="K67" s="1196"/>
      <c r="L67" s="1196"/>
      <c r="M67" s="1196"/>
      <c r="N67" s="1196"/>
      <c r="O67" s="1196"/>
      <c r="P67" s="1196"/>
      <c r="Q67" s="1197"/>
    </row>
    <row r="68" spans="2:17"/>
    <row r="69" spans="2:17">
      <c r="B69" s="952" t="s">
        <v>3811</v>
      </c>
      <c r="C69" s="953"/>
      <c r="D69" s="953"/>
      <c r="E69" s="953"/>
      <c r="F69" s="953"/>
      <c r="G69" s="953"/>
      <c r="H69" s="953"/>
      <c r="I69" s="953"/>
      <c r="J69" s="953"/>
      <c r="K69" s="953"/>
      <c r="L69" s="1284"/>
      <c r="M69" s="1284"/>
      <c r="N69" s="1284"/>
      <c r="O69" s="1284"/>
      <c r="P69" s="1284"/>
      <c r="Q69" s="1224"/>
    </row>
    <row r="70" spans="2:17" ht="4.5" customHeight="1">
      <c r="B70" s="1285"/>
      <c r="D70" s="925"/>
      <c r="E70" s="955"/>
      <c r="F70" s="955"/>
      <c r="G70" s="955"/>
      <c r="H70" s="955"/>
      <c r="I70" s="955"/>
      <c r="J70" s="1286"/>
      <c r="K70" s="1287"/>
      <c r="L70" s="1288"/>
      <c r="M70" s="1288"/>
      <c r="N70" s="1288"/>
      <c r="O70" s="1288"/>
      <c r="P70" s="1288"/>
    </row>
    <row r="71" spans="2:17">
      <c r="B71" s="957">
        <f>'F1'!$K$19</f>
        <v>0</v>
      </c>
      <c r="C71" s="958"/>
      <c r="D71" s="958"/>
      <c r="E71" s="958"/>
      <c r="F71" s="958"/>
      <c r="G71" s="958"/>
      <c r="H71" s="958"/>
      <c r="I71" s="958"/>
      <c r="J71" s="958"/>
      <c r="K71" s="958"/>
      <c r="L71" s="1289"/>
      <c r="M71" s="1289"/>
      <c r="N71" s="1289"/>
      <c r="O71" s="1289"/>
      <c r="P71" s="1289"/>
      <c r="Q71" s="1199"/>
    </row>
    <row r="72" spans="2:17"/>
    <row r="73" spans="2:17">
      <c r="Q73" s="1290" t="s">
        <v>4852</v>
      </c>
    </row>
  </sheetData>
  <sheetProtection algorithmName="SHA-512" hashValue="LPdIBVOYZpU+dgHyDhhzDNqSB2RzyKVM/OLe/Re6Oa8vIA0UsigrP1PZd8aZeC818dYUI4QGNOzz5oiluCJ5zA==" saltValue="eRlwoL5Gm3A8tfy+adKeKA==" spinCount="100000" sheet="1" objects="1" scenarios="1" selectLockedCells="1"/>
  <phoneticPr fontId="0" type="noConversion"/>
  <printOptions horizontalCentered="1" verticalCentered="1"/>
  <pageMargins left="0.43307086614173229" right="0.74803149606299213" top="0.98425196850393704" bottom="0.98425196850393704" header="0.51181102362204722" footer="0.51181102362204722"/>
  <pageSetup paperSize="9" scale="4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syncVertical="1" syncRef="A1" transitionEvaluation="1" codeName="Sheet34">
    <pageSetUpPr fitToPage="1"/>
  </sheetPr>
  <dimension ref="B1:H80"/>
  <sheetViews>
    <sheetView showGridLines="0" showRowColHeaders="0" zoomScale="75" zoomScaleNormal="75" workbookViewId="0">
      <selection activeCell="C43" sqref="C43:D43"/>
    </sheetView>
  </sheetViews>
  <sheetFormatPr defaultColWidth="0" defaultRowHeight="12.75" zeroHeight="1"/>
  <cols>
    <col min="1" max="1" width="1.7109375" style="10" customWidth="1"/>
    <col min="2" max="2" width="2.140625" style="10" customWidth="1"/>
    <col min="3" max="3" width="25.140625" style="10" customWidth="1"/>
    <col min="4" max="4" width="14.5703125" style="10" customWidth="1"/>
    <col min="5" max="5" width="25.42578125" style="10" customWidth="1"/>
    <col min="6" max="6" width="17.7109375" style="10" customWidth="1"/>
    <col min="7" max="7" width="7.7109375" style="10" customWidth="1"/>
    <col min="8" max="8" width="2.28515625" style="10" customWidth="1"/>
    <col min="9" max="9" width="2" style="10" customWidth="1"/>
    <col min="10" max="16384" width="0" style="10" hidden="1"/>
  </cols>
  <sheetData>
    <row r="1" spans="2:8"/>
    <row r="2" spans="2:8" ht="10.5" customHeight="1">
      <c r="B2" s="16"/>
      <c r="C2" s="22"/>
      <c r="D2" s="22"/>
      <c r="E2" s="22"/>
      <c r="F2" s="22"/>
      <c r="G2" s="22"/>
      <c r="H2" s="17"/>
    </row>
    <row r="3" spans="2:8" ht="13.5" customHeight="1">
      <c r="B3" s="11"/>
      <c r="C3" s="1984" t="s">
        <v>715</v>
      </c>
      <c r="D3" s="1985"/>
      <c r="E3" s="1985"/>
      <c r="F3" s="1985"/>
      <c r="G3" s="1986"/>
      <c r="H3" s="24"/>
    </row>
    <row r="4" spans="2:8" ht="13.5" customHeight="1">
      <c r="B4" s="11"/>
      <c r="C4" s="1989" t="s">
        <v>3321</v>
      </c>
      <c r="D4" s="1990"/>
      <c r="E4" s="1990"/>
      <c r="F4" s="1990"/>
      <c r="G4" s="1991"/>
      <c r="H4" s="25"/>
    </row>
    <row r="5" spans="2:8" ht="8.25" customHeight="1">
      <c r="B5" s="11"/>
      <c r="C5" s="26"/>
      <c r="D5" s="27"/>
      <c r="H5" s="18"/>
    </row>
    <row r="6" spans="2:8" ht="12.75" customHeight="1">
      <c r="B6" s="11"/>
      <c r="C6" s="26"/>
      <c r="D6" s="27"/>
      <c r="G6" s="345" t="s">
        <v>2131</v>
      </c>
      <c r="H6" s="18"/>
    </row>
    <row r="7" spans="2:8" ht="12" customHeight="1">
      <c r="B7" s="11"/>
      <c r="C7" s="1987" t="s">
        <v>867</v>
      </c>
      <c r="D7" s="1988"/>
      <c r="E7" s="246" t="s">
        <v>4869</v>
      </c>
      <c r="F7" s="1971" t="s">
        <v>2660</v>
      </c>
      <c r="G7" s="1972"/>
      <c r="H7" s="24"/>
    </row>
    <row r="8" spans="2:8" ht="11.1" customHeight="1">
      <c r="B8" s="11"/>
      <c r="C8" s="1992"/>
      <c r="D8" s="1993"/>
      <c r="E8" s="711"/>
      <c r="F8" s="1978"/>
      <c r="G8" s="1979"/>
      <c r="H8" s="18"/>
    </row>
    <row r="9" spans="2:8" ht="11.1" customHeight="1">
      <c r="B9" s="11"/>
      <c r="C9" s="1982"/>
      <c r="D9" s="1983"/>
      <c r="E9" s="712"/>
      <c r="F9" s="1976"/>
      <c r="G9" s="1977"/>
      <c r="H9" s="18"/>
    </row>
    <row r="10" spans="2:8" ht="11.1" customHeight="1">
      <c r="B10" s="11"/>
      <c r="C10" s="1982"/>
      <c r="D10" s="1983"/>
      <c r="E10" s="712"/>
      <c r="F10" s="1976"/>
      <c r="G10" s="1977"/>
      <c r="H10" s="18"/>
    </row>
    <row r="11" spans="2:8" ht="11.1" customHeight="1">
      <c r="B11" s="11"/>
      <c r="C11" s="1982"/>
      <c r="D11" s="1983"/>
      <c r="E11" s="712"/>
      <c r="F11" s="1976"/>
      <c r="G11" s="1977"/>
      <c r="H11" s="18"/>
    </row>
    <row r="12" spans="2:8" ht="11.1" customHeight="1">
      <c r="B12" s="11"/>
      <c r="C12" s="1982"/>
      <c r="D12" s="1983"/>
      <c r="E12" s="712"/>
      <c r="F12" s="1976"/>
      <c r="G12" s="1977"/>
      <c r="H12" s="18"/>
    </row>
    <row r="13" spans="2:8" ht="11.1" customHeight="1">
      <c r="B13" s="11"/>
      <c r="C13" s="1982"/>
      <c r="D13" s="1983"/>
      <c r="E13" s="712"/>
      <c r="F13" s="1976"/>
      <c r="G13" s="1977"/>
      <c r="H13" s="18"/>
    </row>
    <row r="14" spans="2:8" ht="11.1" customHeight="1">
      <c r="B14" s="11"/>
      <c r="C14" s="1982"/>
      <c r="D14" s="1983"/>
      <c r="E14" s="712"/>
      <c r="F14" s="1976"/>
      <c r="G14" s="1977"/>
      <c r="H14" s="18"/>
    </row>
    <row r="15" spans="2:8" ht="11.1" customHeight="1">
      <c r="B15" s="11"/>
      <c r="C15" s="1982"/>
      <c r="D15" s="1983"/>
      <c r="E15" s="712"/>
      <c r="F15" s="1976"/>
      <c r="G15" s="1977"/>
      <c r="H15" s="18"/>
    </row>
    <row r="16" spans="2:8" ht="11.1" customHeight="1">
      <c r="B16" s="11"/>
      <c r="C16" s="1982"/>
      <c r="D16" s="1983"/>
      <c r="E16" s="712"/>
      <c r="F16" s="1976"/>
      <c r="G16" s="1977"/>
      <c r="H16" s="18"/>
    </row>
    <row r="17" spans="2:8" ht="11.1" customHeight="1">
      <c r="B17" s="11"/>
      <c r="C17" s="1998"/>
      <c r="D17" s="1999"/>
      <c r="E17" s="713"/>
      <c r="F17" s="1967"/>
      <c r="G17" s="1968"/>
      <c r="H17" s="18"/>
    </row>
    <row r="18" spans="2:8">
      <c r="B18" s="11"/>
      <c r="C18" s="380" t="s">
        <v>868</v>
      </c>
      <c r="H18" s="18"/>
    </row>
    <row r="19" spans="2:8" ht="11.25" customHeight="1">
      <c r="B19" s="11"/>
      <c r="C19" s="12"/>
      <c r="H19" s="18"/>
    </row>
    <row r="20" spans="2:8" ht="34.5" customHeight="1">
      <c r="B20" s="11"/>
      <c r="C20" s="1973" t="s">
        <v>716</v>
      </c>
      <c r="D20" s="1974"/>
      <c r="E20" s="1974"/>
      <c r="F20" s="1974"/>
      <c r="G20" s="1975"/>
      <c r="H20" s="28"/>
    </row>
    <row r="21" spans="2:8" ht="16.5" customHeight="1">
      <c r="B21" s="11"/>
      <c r="C21" s="1989" t="s">
        <v>3322</v>
      </c>
      <c r="D21" s="1990"/>
      <c r="E21" s="1990"/>
      <c r="F21" s="1990"/>
      <c r="G21" s="1991"/>
      <c r="H21" s="29"/>
    </row>
    <row r="22" spans="2:8">
      <c r="B22" s="11"/>
      <c r="C22" s="346"/>
      <c r="D22" s="346"/>
      <c r="E22" s="346"/>
      <c r="F22" s="346"/>
      <c r="G22" s="346"/>
      <c r="H22" s="29"/>
    </row>
    <row r="23" spans="2:8" ht="12" customHeight="1">
      <c r="B23" s="11"/>
      <c r="C23" s="14"/>
      <c r="D23" s="14"/>
      <c r="E23" s="13"/>
      <c r="F23" s="26"/>
      <c r="G23" s="345" t="s">
        <v>2131</v>
      </c>
      <c r="H23" s="29"/>
    </row>
    <row r="24" spans="2:8" ht="13.5" customHeight="1">
      <c r="B24" s="11"/>
      <c r="C24" s="1996"/>
      <c r="D24" s="1997"/>
      <c r="E24" s="239" t="s">
        <v>4866</v>
      </c>
      <c r="F24" s="241" t="s">
        <v>4867</v>
      </c>
      <c r="G24" s="242"/>
      <c r="H24" s="24"/>
    </row>
    <row r="25" spans="2:8" ht="11.1" customHeight="1">
      <c r="B25" s="11"/>
      <c r="C25" s="237" t="s">
        <v>875</v>
      </c>
      <c r="D25" s="238"/>
      <c r="E25" s="240" t="s">
        <v>4870</v>
      </c>
      <c r="F25" s="238" t="s">
        <v>4868</v>
      </c>
      <c r="G25" s="243"/>
      <c r="H25" s="18"/>
    </row>
    <row r="26" spans="2:8" ht="11.1" customHeight="1">
      <c r="B26" s="11"/>
      <c r="C26" s="1982"/>
      <c r="D26" s="1983"/>
      <c r="E26" s="711"/>
      <c r="F26" s="1994"/>
      <c r="G26" s="1995"/>
      <c r="H26" s="18"/>
    </row>
    <row r="27" spans="2:8" ht="11.1" customHeight="1">
      <c r="B27" s="11"/>
      <c r="C27" s="1982"/>
      <c r="D27" s="1983"/>
      <c r="E27" s="712"/>
      <c r="F27" s="1994"/>
      <c r="G27" s="1995"/>
      <c r="H27" s="18"/>
    </row>
    <row r="28" spans="2:8" ht="11.1" customHeight="1">
      <c r="B28" s="11"/>
      <c r="C28" s="1982"/>
      <c r="D28" s="1983"/>
      <c r="E28" s="712"/>
      <c r="F28" s="1994"/>
      <c r="G28" s="1995"/>
      <c r="H28" s="18"/>
    </row>
    <row r="29" spans="2:8" ht="11.1" customHeight="1">
      <c r="B29" s="11"/>
      <c r="C29" s="1982"/>
      <c r="D29" s="1983"/>
      <c r="E29" s="712"/>
      <c r="F29" s="1994"/>
      <c r="G29" s="1995"/>
      <c r="H29" s="18"/>
    </row>
    <row r="30" spans="2:8" ht="11.1" customHeight="1">
      <c r="B30" s="11"/>
      <c r="C30" s="1982"/>
      <c r="D30" s="1983"/>
      <c r="E30" s="712"/>
      <c r="F30" s="1994"/>
      <c r="G30" s="1995"/>
      <c r="H30" s="18"/>
    </row>
    <row r="31" spans="2:8" ht="11.1" customHeight="1">
      <c r="B31" s="11"/>
      <c r="C31" s="1982"/>
      <c r="D31" s="1983"/>
      <c r="E31" s="712"/>
      <c r="F31" s="1994"/>
      <c r="G31" s="1995"/>
      <c r="H31" s="18"/>
    </row>
    <row r="32" spans="2:8" ht="11.1" customHeight="1">
      <c r="B32" s="11"/>
      <c r="C32" s="1982"/>
      <c r="D32" s="1983"/>
      <c r="E32" s="712"/>
      <c r="F32" s="1994"/>
      <c r="G32" s="1995"/>
      <c r="H32" s="18"/>
    </row>
    <row r="33" spans="2:8" ht="11.1" customHeight="1">
      <c r="B33" s="11"/>
      <c r="C33" s="1982"/>
      <c r="D33" s="1983"/>
      <c r="E33" s="712"/>
      <c r="F33" s="1994"/>
      <c r="G33" s="1995"/>
      <c r="H33" s="18"/>
    </row>
    <row r="34" spans="2:8" ht="11.1" customHeight="1">
      <c r="B34" s="11"/>
      <c r="C34" s="1982"/>
      <c r="D34" s="1983"/>
      <c r="E34" s="712"/>
      <c r="F34" s="1994"/>
      <c r="G34" s="1995"/>
      <c r="H34" s="18"/>
    </row>
    <row r="35" spans="2:8">
      <c r="B35" s="11"/>
      <c r="C35" s="1998"/>
      <c r="D35" s="1999"/>
      <c r="E35" s="713"/>
      <c r="F35" s="2005"/>
      <c r="G35" s="2006"/>
      <c r="H35" s="18"/>
    </row>
    <row r="36" spans="2:8" ht="18" customHeight="1">
      <c r="B36" s="11"/>
      <c r="C36" s="380" t="s">
        <v>868</v>
      </c>
      <c r="H36" s="18"/>
    </row>
    <row r="37" spans="2:8" ht="13.5" customHeight="1">
      <c r="B37" s="11"/>
      <c r="H37" s="31"/>
    </row>
    <row r="38" spans="2:8" ht="13.5" customHeight="1">
      <c r="B38" s="11"/>
      <c r="C38" s="2000" t="s">
        <v>717</v>
      </c>
      <c r="D38" s="2001"/>
      <c r="E38" s="2001"/>
      <c r="F38" s="2001"/>
      <c r="G38" s="2002"/>
      <c r="H38" s="30"/>
    </row>
    <row r="39" spans="2:8" ht="13.5" customHeight="1">
      <c r="B39" s="11"/>
      <c r="C39" s="1989" t="s">
        <v>3323</v>
      </c>
      <c r="D39" s="1990"/>
      <c r="E39" s="1990"/>
      <c r="F39" s="1990"/>
      <c r="G39" s="1991"/>
      <c r="H39" s="30"/>
    </row>
    <row r="40" spans="2:8" ht="7.5" customHeight="1">
      <c r="B40" s="11"/>
      <c r="C40" s="346"/>
      <c r="D40" s="346"/>
      <c r="E40" s="346"/>
      <c r="F40" s="346"/>
      <c r="G40" s="346"/>
      <c r="H40" s="30"/>
    </row>
    <row r="41" spans="2:8" ht="12" customHeight="1">
      <c r="B41" s="11"/>
      <c r="C41" s="210"/>
      <c r="D41" s="210"/>
      <c r="E41" s="210"/>
      <c r="F41" s="210"/>
      <c r="G41" s="345" t="s">
        <v>2131</v>
      </c>
      <c r="H41" s="31"/>
    </row>
    <row r="42" spans="2:8" ht="26.25" customHeight="1">
      <c r="B42" s="11"/>
      <c r="C42" s="2003" t="s">
        <v>869</v>
      </c>
      <c r="D42" s="2004"/>
      <c r="E42" s="15" t="s">
        <v>870</v>
      </c>
      <c r="F42" s="1980" t="s">
        <v>874</v>
      </c>
      <c r="G42" s="1981"/>
      <c r="H42" s="21"/>
    </row>
    <row r="43" spans="2:8" ht="11.1" customHeight="1">
      <c r="B43" s="11"/>
      <c r="C43" s="1982"/>
      <c r="D43" s="1983"/>
      <c r="E43" s="739"/>
      <c r="F43" s="1978"/>
      <c r="G43" s="1979"/>
      <c r="H43" s="21"/>
    </row>
    <row r="44" spans="2:8" ht="11.1" customHeight="1">
      <c r="B44" s="11"/>
      <c r="C44" s="1982"/>
      <c r="D44" s="1983"/>
      <c r="E44" s="740"/>
      <c r="F44" s="1976"/>
      <c r="G44" s="1977"/>
      <c r="H44" s="21"/>
    </row>
    <row r="45" spans="2:8" ht="11.1" customHeight="1">
      <c r="B45" s="11"/>
      <c r="C45" s="1982"/>
      <c r="D45" s="1983"/>
      <c r="E45" s="740"/>
      <c r="F45" s="1976"/>
      <c r="G45" s="1977"/>
      <c r="H45" s="21"/>
    </row>
    <row r="46" spans="2:8" ht="11.1" customHeight="1">
      <c r="B46" s="11"/>
      <c r="C46" s="1982"/>
      <c r="D46" s="1983"/>
      <c r="E46" s="740"/>
      <c r="F46" s="1976"/>
      <c r="G46" s="1977"/>
      <c r="H46" s="21"/>
    </row>
    <row r="47" spans="2:8" ht="11.1" customHeight="1">
      <c r="B47" s="11"/>
      <c r="C47" s="1982"/>
      <c r="D47" s="1983"/>
      <c r="E47" s="740"/>
      <c r="F47" s="1976"/>
      <c r="G47" s="1977"/>
      <c r="H47" s="21"/>
    </row>
    <row r="48" spans="2:8" ht="11.1" customHeight="1">
      <c r="B48" s="11"/>
      <c r="C48" s="1982"/>
      <c r="D48" s="1983"/>
      <c r="E48" s="740"/>
      <c r="F48" s="1976"/>
      <c r="G48" s="1977"/>
      <c r="H48" s="21"/>
    </row>
    <row r="49" spans="2:8" ht="11.1" customHeight="1">
      <c r="B49" s="11"/>
      <c r="C49" s="1982"/>
      <c r="D49" s="1983"/>
      <c r="E49" s="740"/>
      <c r="F49" s="1976"/>
      <c r="G49" s="1977"/>
      <c r="H49" s="21"/>
    </row>
    <row r="50" spans="2:8" ht="11.1" customHeight="1">
      <c r="B50" s="11"/>
      <c r="C50" s="1982"/>
      <c r="D50" s="1983"/>
      <c r="E50" s="740"/>
      <c r="F50" s="1976"/>
      <c r="G50" s="1977"/>
      <c r="H50" s="21"/>
    </row>
    <row r="51" spans="2:8">
      <c r="B51" s="11"/>
      <c r="C51" s="1982"/>
      <c r="D51" s="1983"/>
      <c r="E51" s="740"/>
      <c r="F51" s="1976"/>
      <c r="G51" s="1977"/>
      <c r="H51" s="18"/>
    </row>
    <row r="52" spans="2:8">
      <c r="B52" s="11"/>
      <c r="C52" s="1969"/>
      <c r="D52" s="1970"/>
      <c r="E52" s="741"/>
      <c r="F52" s="1967"/>
      <c r="G52" s="1968"/>
      <c r="H52" s="18"/>
    </row>
    <row r="53" spans="2:8">
      <c r="B53" s="11"/>
      <c r="H53" s="18"/>
    </row>
    <row r="54" spans="2:8">
      <c r="B54" s="11"/>
      <c r="H54" s="18"/>
    </row>
    <row r="55" spans="2:8">
      <c r="B55" s="11"/>
      <c r="H55" s="18"/>
    </row>
    <row r="56" spans="2:8">
      <c r="B56" s="11"/>
      <c r="H56" s="18"/>
    </row>
    <row r="57" spans="2:8">
      <c r="B57" s="11"/>
      <c r="H57" s="18"/>
    </row>
    <row r="58" spans="2:8">
      <c r="B58" s="11"/>
      <c r="H58" s="18"/>
    </row>
    <row r="59" spans="2:8">
      <c r="B59" s="11"/>
      <c r="H59" s="18"/>
    </row>
    <row r="60" spans="2:8">
      <c r="B60" s="11"/>
      <c r="H60" s="18"/>
    </row>
    <row r="61" spans="2:8">
      <c r="B61" s="11"/>
      <c r="H61" s="18"/>
    </row>
    <row r="62" spans="2:8">
      <c r="B62" s="11"/>
      <c r="H62" s="18"/>
    </row>
    <row r="63" spans="2:8">
      <c r="B63" s="11"/>
      <c r="H63" s="18"/>
    </row>
    <row r="64" spans="2:8">
      <c r="B64" s="11"/>
      <c r="H64" s="18"/>
    </row>
    <row r="65" spans="2:8">
      <c r="B65" s="11"/>
      <c r="H65" s="18"/>
    </row>
    <row r="66" spans="2:8">
      <c r="B66" s="11"/>
      <c r="H66" s="18"/>
    </row>
    <row r="67" spans="2:8">
      <c r="B67" s="11"/>
      <c r="H67" s="18"/>
    </row>
    <row r="68" spans="2:8">
      <c r="B68" s="11"/>
      <c r="H68" s="18"/>
    </row>
    <row r="69" spans="2:8">
      <c r="B69" s="11"/>
      <c r="H69" s="18"/>
    </row>
    <row r="70" spans="2:8">
      <c r="B70" s="11"/>
      <c r="H70" s="18"/>
    </row>
    <row r="71" spans="2:8">
      <c r="B71" s="11"/>
      <c r="H71" s="18"/>
    </row>
    <row r="72" spans="2:8">
      <c r="B72" s="11"/>
      <c r="H72" s="18"/>
    </row>
    <row r="73" spans="2:8">
      <c r="B73" s="19"/>
      <c r="C73" s="23"/>
      <c r="D73" s="23"/>
      <c r="E73" s="23"/>
      <c r="F73" s="23"/>
      <c r="G73" s="23"/>
      <c r="H73" s="20"/>
    </row>
    <row r="74" spans="2:8"/>
    <row r="75" spans="2:8">
      <c r="B75" s="3" t="s">
        <v>3811</v>
      </c>
      <c r="C75" s="2"/>
      <c r="D75" s="2"/>
      <c r="E75" s="2"/>
      <c r="F75" s="2"/>
      <c r="G75" s="2"/>
      <c r="H75" s="1"/>
    </row>
    <row r="76" spans="2:8" ht="6.75" customHeight="1">
      <c r="B76" s="156"/>
      <c r="C76"/>
      <c r="D76" s="206"/>
      <c r="E76" s="477"/>
      <c r="F76" s="477"/>
      <c r="G76" s="477"/>
      <c r="H76" s="477"/>
    </row>
    <row r="77" spans="2:8">
      <c r="B77" s="4">
        <f>'F1'!$K$19</f>
        <v>0</v>
      </c>
      <c r="C77" s="6"/>
      <c r="D77" s="6"/>
      <c r="E77" s="6"/>
      <c r="F77" s="6"/>
      <c r="G77" s="6"/>
      <c r="H77" s="5"/>
    </row>
    <row r="78" spans="2:8"/>
    <row r="79" spans="2:8">
      <c r="H79" s="27" t="s">
        <v>4853</v>
      </c>
    </row>
    <row r="80" spans="2:8"/>
  </sheetData>
  <sheetProtection algorithmName="SHA-512" hashValue="db7GmY5MoYgPRqayUtqVewtbDaQzrQXmlAiUjXBt7a8S1Kz3gu002TawWQBgjP4a0Uqusbpm1EWAJUn9wN9E/w==" saltValue="Yp9lp2gMdL+QkfX9FDEjGg==" spinCount="100000" sheet="1" objects="1" scenarios="1" selectLockedCells="1"/>
  <mergeCells count="71">
    <mergeCell ref="C35:D35"/>
    <mergeCell ref="F32:G32"/>
    <mergeCell ref="F33:G33"/>
    <mergeCell ref="F34:G34"/>
    <mergeCell ref="F35:G35"/>
    <mergeCell ref="C32:D32"/>
    <mergeCell ref="C33:D33"/>
    <mergeCell ref="C48:D48"/>
    <mergeCell ref="C49:D49"/>
    <mergeCell ref="C50:D50"/>
    <mergeCell ref="C51:D51"/>
    <mergeCell ref="C28:D28"/>
    <mergeCell ref="C29:D29"/>
    <mergeCell ref="C30:D30"/>
    <mergeCell ref="C31:D31"/>
    <mergeCell ref="C43:D43"/>
    <mergeCell ref="C34:D34"/>
    <mergeCell ref="C38:G38"/>
    <mergeCell ref="F46:G46"/>
    <mergeCell ref="C39:G39"/>
    <mergeCell ref="F47:G47"/>
    <mergeCell ref="F44:G44"/>
    <mergeCell ref="C42:D42"/>
    <mergeCell ref="F28:G28"/>
    <mergeCell ref="F29:G29"/>
    <mergeCell ref="F30:G30"/>
    <mergeCell ref="F31:G31"/>
    <mergeCell ref="F16:G16"/>
    <mergeCell ref="F17:G17"/>
    <mergeCell ref="C21:G21"/>
    <mergeCell ref="C24:D24"/>
    <mergeCell ref="C27:D27"/>
    <mergeCell ref="C26:D26"/>
    <mergeCell ref="F27:G27"/>
    <mergeCell ref="F26:G26"/>
    <mergeCell ref="C16:D16"/>
    <mergeCell ref="C17:D17"/>
    <mergeCell ref="F13:G13"/>
    <mergeCell ref="F14:G14"/>
    <mergeCell ref="F15:G15"/>
    <mergeCell ref="C10:D10"/>
    <mergeCell ref="C11:D11"/>
    <mergeCell ref="C12:D12"/>
    <mergeCell ref="C13:D13"/>
    <mergeCell ref="C15:D15"/>
    <mergeCell ref="F10:G10"/>
    <mergeCell ref="F11:G11"/>
    <mergeCell ref="F12:G12"/>
    <mergeCell ref="C3:G3"/>
    <mergeCell ref="C7:D7"/>
    <mergeCell ref="C4:G4"/>
    <mergeCell ref="C8:D8"/>
    <mergeCell ref="C9:D9"/>
    <mergeCell ref="F8:G8"/>
    <mergeCell ref="F9:G9"/>
    <mergeCell ref="F52:G52"/>
    <mergeCell ref="C52:D52"/>
    <mergeCell ref="F7:G7"/>
    <mergeCell ref="C20:G20"/>
    <mergeCell ref="F48:G48"/>
    <mergeCell ref="F49:G49"/>
    <mergeCell ref="F50:G50"/>
    <mergeCell ref="F51:G51"/>
    <mergeCell ref="F45:G45"/>
    <mergeCell ref="F43:G43"/>
    <mergeCell ref="F42:G42"/>
    <mergeCell ref="C44:D44"/>
    <mergeCell ref="C45:D45"/>
    <mergeCell ref="C46:D46"/>
    <mergeCell ref="C47:D47"/>
    <mergeCell ref="C14:D14"/>
  </mergeCells>
  <phoneticPr fontId="0" type="noConversion"/>
  <dataValidations count="1">
    <dataValidation type="list" allowBlank="1" showInputMessage="1" showErrorMessage="1" sqref="E8:E17 E26:E35" xr:uid="{00000000-0002-0000-2A00-000000000000}">
      <formula1>Concelhos</formula1>
    </dataValidation>
  </dataValidations>
  <printOptions horizontalCentered="1" verticalCentered="1" gridLinesSet="0"/>
  <pageMargins left="0.51181102362204722" right="0.31496062992125984" top="1.0236220472440944" bottom="0.9055118110236221" header="0.6692913385826772" footer="0.70866141732283472"/>
  <pageSetup paperSize="9" scale="72" orientation="portrait" horizontalDpi="180" verticalDpi="4294967292"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5"/>
  <dimension ref="A1:H44"/>
  <sheetViews>
    <sheetView showGridLines="0" showRowColHeaders="0" zoomScaleNormal="100" zoomScaleSheetLayoutView="75" workbookViewId="0">
      <selection activeCell="H14" sqref="H14"/>
    </sheetView>
  </sheetViews>
  <sheetFormatPr defaultColWidth="0" defaultRowHeight="12.75" zeroHeight="1"/>
  <cols>
    <col min="1" max="4" width="9.140625" customWidth="1"/>
    <col min="5" max="5" width="18.5703125" customWidth="1"/>
    <col min="6" max="8" width="9.140625" customWidth="1"/>
  </cols>
  <sheetData>
    <row r="1" spans="1:8"/>
    <row r="2" spans="1:8">
      <c r="A2" s="1813"/>
      <c r="B2" s="1813"/>
      <c r="C2" s="1813"/>
      <c r="D2" s="1813"/>
      <c r="E2" s="1813"/>
      <c r="F2" s="1813"/>
      <c r="G2" s="1813"/>
      <c r="H2" s="1813"/>
    </row>
    <row r="3" spans="1:8">
      <c r="A3" s="1813"/>
      <c r="B3" s="1813"/>
      <c r="C3" s="1813"/>
      <c r="D3" s="1813"/>
      <c r="E3" s="1813"/>
      <c r="F3" s="1813"/>
      <c r="G3" s="1813"/>
      <c r="H3" s="1813"/>
    </row>
    <row r="4" spans="1:8">
      <c r="A4" s="1813"/>
      <c r="B4" s="1813"/>
      <c r="C4" s="1813"/>
      <c r="D4" s="1813"/>
      <c r="E4" s="1813"/>
      <c r="F4" s="1813"/>
      <c r="G4" s="1813"/>
      <c r="H4" s="1813"/>
    </row>
    <row r="5" spans="1:8">
      <c r="A5" s="334"/>
      <c r="B5" s="334"/>
      <c r="C5" s="334"/>
      <c r="D5" s="334"/>
      <c r="E5" s="334"/>
      <c r="F5" s="334"/>
      <c r="G5" s="334"/>
      <c r="H5" s="334"/>
    </row>
    <row r="6" spans="1:8" ht="26.25" customHeight="1"/>
    <row r="7" spans="1:8" ht="39" customHeight="1"/>
    <row r="8" spans="1:8"/>
    <row r="9" spans="1:8"/>
    <row r="10" spans="1:8"/>
    <row r="11" spans="1:8"/>
    <row r="12" spans="1:8"/>
    <row r="13" spans="1:8"/>
    <row r="14" spans="1:8"/>
    <row r="15" spans="1:8"/>
    <row r="16" spans="1:8"/>
    <row r="17"/>
    <row r="18"/>
    <row r="19"/>
    <row r="20"/>
    <row r="21"/>
    <row r="22"/>
    <row r="23"/>
    <row r="24"/>
    <row r="25"/>
    <row r="26"/>
    <row r="27"/>
    <row r="28"/>
    <row r="29"/>
    <row r="30"/>
    <row r="31"/>
    <row r="32"/>
    <row r="33"/>
    <row r="34"/>
    <row r="35"/>
    <row r="36"/>
    <row r="37"/>
    <row r="38"/>
    <row r="39"/>
    <row r="40"/>
    <row r="41"/>
    <row r="42"/>
    <row r="43"/>
    <row r="44"/>
  </sheetData>
  <sheetProtection selectLockedCells="1"/>
  <mergeCells count="1">
    <mergeCell ref="A2:H4"/>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7" orientation="portrait" r:id="rId1"/>
  <headerFooter alignWithMargins="0">
    <oddFooter>&amp;LAnexo I&amp;RRequerimento Municipal</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6">
    <pageSetUpPr fitToPage="1"/>
  </sheetPr>
  <dimension ref="B2:J88"/>
  <sheetViews>
    <sheetView showGridLines="0" view="pageBreakPreview" topLeftCell="A76" zoomScaleNormal="100" workbookViewId="0">
      <selection activeCell="I57" sqref="I57"/>
    </sheetView>
  </sheetViews>
  <sheetFormatPr defaultRowHeight="14.25"/>
  <cols>
    <col min="1" max="1" width="1.28515625" style="247" customWidth="1"/>
    <col min="2" max="2" width="12" style="247" customWidth="1"/>
    <col min="3" max="3" width="9.140625" style="247"/>
    <col min="4" max="4" width="11.5703125" style="247" customWidth="1"/>
    <col min="5" max="5" width="9.140625" style="247"/>
    <col min="6" max="6" width="14.85546875" style="247" customWidth="1"/>
    <col min="7" max="7" width="30.140625" style="247" customWidth="1"/>
    <col min="8" max="8" width="9.140625" style="247"/>
    <col min="9" max="9" width="13.28515625" style="247" customWidth="1"/>
    <col min="10" max="10" width="9.140625" style="247"/>
    <col min="11" max="11" width="2.7109375" style="247" customWidth="1"/>
    <col min="12" max="16384" width="9.140625" style="247"/>
  </cols>
  <sheetData>
    <row r="2" spans="2:10" ht="24" customHeight="1">
      <c r="B2" s="458" t="s">
        <v>4880</v>
      </c>
      <c r="C2" s="459"/>
      <c r="D2" s="459"/>
      <c r="E2" s="459"/>
      <c r="F2" s="459"/>
      <c r="G2" s="459"/>
      <c r="H2" s="459"/>
      <c r="I2" s="459"/>
      <c r="J2" s="460"/>
    </row>
    <row r="10" spans="2:10" ht="21" customHeight="1">
      <c r="B10" s="475" t="s">
        <v>2435</v>
      </c>
      <c r="C10" s="475"/>
      <c r="D10" s="475"/>
      <c r="E10" s="475"/>
      <c r="F10" s="475"/>
      <c r="G10" s="475"/>
      <c r="H10" s="475"/>
    </row>
    <row r="12" spans="2:10" ht="15" customHeight="1">
      <c r="B12" s="2008" t="s">
        <v>2436</v>
      </c>
      <c r="C12" s="2008"/>
      <c r="D12" s="2008"/>
      <c r="E12" s="2008"/>
      <c r="F12" s="2008"/>
      <c r="G12" s="2008"/>
      <c r="H12" s="2008"/>
      <c r="I12" s="2008"/>
      <c r="J12" s="2008"/>
    </row>
    <row r="13" spans="2:10">
      <c r="B13" s="2008"/>
      <c r="C13" s="2008"/>
      <c r="D13" s="2008"/>
      <c r="E13" s="2008"/>
      <c r="F13" s="2008"/>
      <c r="G13" s="2008"/>
      <c r="H13" s="2008"/>
      <c r="I13" s="2008"/>
      <c r="J13" s="2008"/>
    </row>
    <row r="15" spans="2:10" ht="15" customHeight="1">
      <c r="B15" s="2009" t="s">
        <v>2437</v>
      </c>
      <c r="C15" s="2009"/>
      <c r="D15" s="2009"/>
      <c r="E15" s="2009"/>
      <c r="F15" s="2009"/>
      <c r="G15" s="2009"/>
      <c r="H15" s="2009"/>
      <c r="I15" s="2009"/>
      <c r="J15" s="2009"/>
    </row>
    <row r="16" spans="2:10">
      <c r="B16" s="2009"/>
      <c r="C16" s="2009"/>
      <c r="D16" s="2009"/>
      <c r="E16" s="2009"/>
      <c r="F16" s="2009"/>
      <c r="G16" s="2009"/>
      <c r="H16" s="2009"/>
      <c r="I16" s="2009"/>
      <c r="J16" s="2009"/>
    </row>
    <row r="17" spans="2:8">
      <c r="B17" s="593"/>
      <c r="C17" s="593"/>
      <c r="D17" s="593"/>
      <c r="E17" s="593"/>
      <c r="F17" s="593"/>
      <c r="G17" s="593"/>
    </row>
    <row r="18" spans="2:8" ht="15">
      <c r="B18" s="780" t="s">
        <v>2438</v>
      </c>
      <c r="C18" s="593"/>
      <c r="D18" s="593"/>
      <c r="E18" s="593"/>
      <c r="F18" s="593"/>
      <c r="G18" s="593"/>
    </row>
    <row r="19" spans="2:8">
      <c r="B19" s="781" t="s">
        <v>1106</v>
      </c>
      <c r="C19" s="593"/>
      <c r="D19" s="593"/>
      <c r="E19" s="593"/>
      <c r="F19" s="593"/>
      <c r="G19" s="593"/>
    </row>
    <row r="20" spans="2:8">
      <c r="B20" s="593"/>
      <c r="C20" s="593"/>
      <c r="D20" s="593"/>
      <c r="E20" s="593"/>
      <c r="F20" s="593"/>
      <c r="G20" s="593"/>
    </row>
    <row r="21" spans="2:8" ht="15">
      <c r="B21" s="248" t="s">
        <v>2439</v>
      </c>
    </row>
    <row r="22" spans="2:8">
      <c r="B22" s="249" t="s">
        <v>4876</v>
      </c>
    </row>
    <row r="23" spans="2:8">
      <c r="B23" s="593"/>
      <c r="C23" s="593"/>
      <c r="D23" s="593"/>
      <c r="E23" s="593"/>
      <c r="F23" s="593"/>
      <c r="G23" s="593"/>
    </row>
    <row r="24" spans="2:8" ht="15">
      <c r="B24" s="594" t="s">
        <v>278</v>
      </c>
      <c r="C24" s="593"/>
      <c r="D24" s="593"/>
      <c r="E24" s="593"/>
      <c r="F24" s="593"/>
      <c r="G24" s="593"/>
    </row>
    <row r="25" spans="2:8">
      <c r="B25" s="595" t="s">
        <v>2460</v>
      </c>
      <c r="C25" s="593"/>
      <c r="D25" s="593"/>
      <c r="E25" s="593"/>
      <c r="F25" s="593"/>
      <c r="G25" s="593"/>
    </row>
    <row r="26" spans="2:8">
      <c r="B26" s="595"/>
      <c r="C26" s="593"/>
      <c r="D26" s="593"/>
      <c r="E26" s="593"/>
      <c r="F26" s="593"/>
      <c r="G26" s="593"/>
    </row>
    <row r="27" spans="2:8" ht="15">
      <c r="B27" s="594" t="s">
        <v>279</v>
      </c>
      <c r="C27" s="593"/>
      <c r="D27" s="593"/>
      <c r="E27" s="593"/>
      <c r="F27" s="593"/>
      <c r="G27" s="593"/>
    </row>
    <row r="28" spans="2:8">
      <c r="B28" s="249"/>
    </row>
    <row r="29" spans="2:8" ht="15">
      <c r="B29" s="248" t="s">
        <v>280</v>
      </c>
    </row>
    <row r="30" spans="2:8" ht="15" hidden="1">
      <c r="B30" s="780" t="s">
        <v>5580</v>
      </c>
    </row>
    <row r="31" spans="2:8" ht="9" hidden="1" customHeight="1">
      <c r="B31" s="248"/>
    </row>
    <row r="32" spans="2:8" ht="21" hidden="1" customHeight="1">
      <c r="B32" s="780" t="s">
        <v>5581</v>
      </c>
      <c r="C32" s="475"/>
      <c r="D32" s="475"/>
      <c r="E32" s="475"/>
      <c r="F32" s="475"/>
      <c r="G32" s="475"/>
      <c r="H32" s="475"/>
    </row>
    <row r="33" spans="2:10" ht="13.5" hidden="1" customHeight="1">
      <c r="B33" s="782" t="s">
        <v>692</v>
      </c>
      <c r="C33" s="475"/>
      <c r="D33" s="475"/>
      <c r="E33" s="475"/>
      <c r="F33" s="475"/>
      <c r="G33" s="475"/>
      <c r="H33" s="475"/>
    </row>
    <row r="35" spans="2:10" ht="14.25" customHeight="1">
      <c r="B35" s="2007" t="s">
        <v>281</v>
      </c>
      <c r="C35" s="2007"/>
      <c r="D35" s="2007"/>
      <c r="E35" s="2007"/>
      <c r="F35" s="2007"/>
      <c r="G35" s="2007"/>
      <c r="H35" s="2007"/>
      <c r="I35" s="2007"/>
      <c r="J35" s="592"/>
    </row>
    <row r="36" spans="2:10">
      <c r="B36" s="2007"/>
      <c r="C36" s="2007"/>
      <c r="D36" s="2007"/>
      <c r="E36" s="2007"/>
      <c r="F36" s="2007"/>
      <c r="G36" s="2007"/>
      <c r="H36" s="2007"/>
      <c r="I36" s="2007"/>
      <c r="J36" s="592"/>
    </row>
    <row r="37" spans="2:10">
      <c r="B37" s="2007"/>
      <c r="C37" s="2007"/>
      <c r="D37" s="2007"/>
      <c r="E37" s="2007"/>
      <c r="F37" s="2007"/>
      <c r="G37" s="2007"/>
      <c r="H37" s="2007"/>
      <c r="I37" s="2007"/>
      <c r="J37" s="592"/>
    </row>
    <row r="38" spans="2:10" ht="7.5" customHeight="1">
      <c r="B38" s="779"/>
      <c r="C38" s="779"/>
      <c r="D38" s="779"/>
      <c r="E38" s="779"/>
      <c r="F38" s="779"/>
      <c r="G38" s="779"/>
      <c r="H38" s="779"/>
      <c r="I38" s="779"/>
      <c r="J38" s="592"/>
    </row>
    <row r="39" spans="2:10" ht="30.75" customHeight="1">
      <c r="B39" s="2007" t="s">
        <v>282</v>
      </c>
      <c r="C39" s="2007"/>
      <c r="D39" s="2007"/>
      <c r="E39" s="2007"/>
      <c r="F39" s="2007"/>
      <c r="G39" s="2007"/>
      <c r="H39" s="2007"/>
      <c r="I39" s="2007"/>
      <c r="J39" s="779"/>
    </row>
    <row r="40" spans="2:10" ht="15">
      <c r="B40" s="779"/>
      <c r="C40" s="779"/>
      <c r="D40" s="779"/>
      <c r="E40" s="779"/>
      <c r="F40" s="779"/>
      <c r="G40" s="779"/>
      <c r="H40" s="779"/>
      <c r="I40" s="779"/>
      <c r="J40" s="592"/>
    </row>
    <row r="41" spans="2:10" ht="15" thickBot="1">
      <c r="B41" s="592"/>
      <c r="C41" s="592"/>
      <c r="D41" s="592"/>
      <c r="E41" s="592"/>
      <c r="F41" s="592"/>
      <c r="G41" s="592"/>
      <c r="H41" s="592"/>
      <c r="I41" s="592"/>
      <c r="J41" s="592"/>
    </row>
    <row r="42" spans="2:10" ht="15.75" thickBot="1">
      <c r="B42" s="248" t="s">
        <v>4877</v>
      </c>
      <c r="C42" s="250"/>
      <c r="D42" s="250"/>
      <c r="E42" s="250"/>
      <c r="F42" s="250"/>
      <c r="G42" s="250"/>
      <c r="H42" s="251" t="s">
        <v>909</v>
      </c>
      <c r="I42" s="252"/>
    </row>
    <row r="44" spans="2:10">
      <c r="B44" s="179" t="s">
        <v>4665</v>
      </c>
    </row>
    <row r="45" spans="2:10">
      <c r="B45" s="472"/>
      <c r="C45" s="461"/>
      <c r="D45" s="461"/>
      <c r="E45" s="461"/>
      <c r="F45" s="461"/>
      <c r="G45" s="461"/>
      <c r="H45" s="461"/>
      <c r="I45" s="461"/>
      <c r="J45" s="462"/>
    </row>
    <row r="46" spans="2:10">
      <c r="B46" s="463"/>
      <c r="J46" s="464"/>
    </row>
    <row r="47" spans="2:10" ht="15">
      <c r="B47" s="473" t="s">
        <v>4666</v>
      </c>
      <c r="J47" s="464"/>
    </row>
    <row r="48" spans="2:10">
      <c r="B48" s="463"/>
      <c r="J48" s="464"/>
    </row>
    <row r="49" spans="2:10" ht="15">
      <c r="B49" s="473" t="s">
        <v>4668</v>
      </c>
      <c r="J49" s="464"/>
    </row>
    <row r="50" spans="2:10">
      <c r="B50" s="463"/>
      <c r="J50" s="464"/>
    </row>
    <row r="51" spans="2:10" ht="15">
      <c r="B51" s="473" t="s">
        <v>4669</v>
      </c>
      <c r="J51" s="464"/>
    </row>
    <row r="52" spans="2:10" ht="15">
      <c r="B52" s="473"/>
      <c r="J52" s="464"/>
    </row>
    <row r="53" spans="2:10" ht="15.75" thickBot="1">
      <c r="B53" s="473" t="s">
        <v>3802</v>
      </c>
      <c r="J53" s="464"/>
    </row>
    <row r="54" spans="2:10" ht="15.75" thickBot="1">
      <c r="B54" s="463" t="s">
        <v>3810</v>
      </c>
      <c r="G54" s="248"/>
      <c r="H54" s="251" t="s">
        <v>3807</v>
      </c>
      <c r="I54" s="597"/>
      <c r="J54" s="464"/>
    </row>
    <row r="55" spans="2:10" ht="6.75" customHeight="1">
      <c r="B55" s="463"/>
      <c r="J55" s="464"/>
    </row>
    <row r="56" spans="2:10">
      <c r="B56" s="598" t="s">
        <v>3803</v>
      </c>
      <c r="J56" s="464"/>
    </row>
    <row r="57" spans="2:10" ht="6.75" customHeight="1">
      <c r="B57" s="463"/>
      <c r="J57" s="464"/>
    </row>
    <row r="58" spans="2:10">
      <c r="B58" s="596" t="s">
        <v>3804</v>
      </c>
      <c r="J58" s="464"/>
    </row>
    <row r="59" spans="2:10" ht="15">
      <c r="B59" s="473"/>
      <c r="J59" s="464"/>
    </row>
    <row r="60" spans="2:10" ht="15.75" thickBot="1">
      <c r="B60" s="473" t="s">
        <v>3806</v>
      </c>
      <c r="J60" s="464"/>
    </row>
    <row r="61" spans="2:10" ht="15.75" thickBot="1">
      <c r="B61" s="463" t="s">
        <v>3805</v>
      </c>
      <c r="H61" s="251" t="s">
        <v>3807</v>
      </c>
      <c r="I61" s="597"/>
      <c r="J61" s="464"/>
    </row>
    <row r="62" spans="2:10" ht="6.75" customHeight="1">
      <c r="B62" s="463"/>
      <c r="J62" s="464"/>
    </row>
    <row r="63" spans="2:10">
      <c r="B63" s="598" t="s">
        <v>3803</v>
      </c>
      <c r="J63" s="464"/>
    </row>
    <row r="64" spans="2:10" ht="6.75" customHeight="1">
      <c r="B64" s="463"/>
      <c r="J64" s="464"/>
    </row>
    <row r="65" spans="2:10">
      <c r="B65" s="463" t="s">
        <v>3809</v>
      </c>
      <c r="J65" s="464"/>
    </row>
    <row r="66" spans="2:10">
      <c r="B66" s="463" t="s">
        <v>3808</v>
      </c>
      <c r="J66" s="464"/>
    </row>
    <row r="67" spans="2:10" ht="15">
      <c r="B67" s="473"/>
      <c r="J67" s="464"/>
    </row>
    <row r="68" spans="2:10" ht="15">
      <c r="B68" s="473" t="s">
        <v>2462</v>
      </c>
      <c r="J68" s="464"/>
    </row>
    <row r="69" spans="2:10">
      <c r="B69" s="469"/>
      <c r="C69" s="470"/>
      <c r="D69" s="470"/>
      <c r="E69" s="470"/>
      <c r="F69" s="470"/>
      <c r="G69" s="470"/>
      <c r="H69" s="470"/>
      <c r="I69" s="470"/>
      <c r="J69" s="471"/>
    </row>
    <row r="71" spans="2:10">
      <c r="B71" s="474" t="s">
        <v>4667</v>
      </c>
    </row>
    <row r="72" spans="2:10">
      <c r="B72" s="472"/>
      <c r="C72" s="461"/>
      <c r="D72" s="461"/>
      <c r="E72" s="461"/>
      <c r="F72" s="461"/>
      <c r="G72" s="461"/>
      <c r="H72" s="461"/>
      <c r="I72" s="461"/>
      <c r="J72" s="462"/>
    </row>
    <row r="73" spans="2:10">
      <c r="B73" s="463"/>
      <c r="J73" s="464"/>
    </row>
    <row r="74" spans="2:10">
      <c r="B74" s="463"/>
      <c r="J74" s="464"/>
    </row>
    <row r="75" spans="2:10">
      <c r="B75" s="463"/>
      <c r="J75" s="464"/>
    </row>
    <row r="76" spans="2:10" ht="15" thickBot="1">
      <c r="B76" s="465" t="s">
        <v>627</v>
      </c>
      <c r="C76" s="466"/>
      <c r="D76" s="466"/>
      <c r="E76" s="466"/>
      <c r="F76" s="466"/>
      <c r="G76" s="466"/>
      <c r="J76" s="464"/>
    </row>
    <row r="77" spans="2:10" ht="15" thickBot="1">
      <c r="B77" s="467"/>
      <c r="J77" s="464"/>
    </row>
    <row r="78" spans="2:10" ht="15.75" thickBot="1">
      <c r="B78" s="465" t="s">
        <v>4871</v>
      </c>
      <c r="C78" s="466"/>
      <c r="D78" s="466"/>
      <c r="E78" s="466"/>
      <c r="F78" s="466"/>
      <c r="G78" s="466"/>
      <c r="H78" s="251" t="s">
        <v>909</v>
      </c>
      <c r="I78" s="252"/>
      <c r="J78" s="464"/>
    </row>
    <row r="79" spans="2:10">
      <c r="B79" s="467"/>
      <c r="H79" s="173"/>
      <c r="I79" s="173"/>
      <c r="J79" s="464"/>
    </row>
    <row r="80" spans="2:10" ht="15" thickBot="1">
      <c r="B80" s="465" t="s">
        <v>627</v>
      </c>
      <c r="C80" s="466"/>
      <c r="D80" s="466"/>
      <c r="E80" s="466"/>
      <c r="F80" s="466"/>
      <c r="G80" s="466"/>
      <c r="H80" s="173"/>
      <c r="I80" s="173"/>
      <c r="J80" s="464"/>
    </row>
    <row r="81" spans="2:10" ht="15" thickBot="1">
      <c r="B81" s="467"/>
      <c r="H81" s="173"/>
      <c r="I81" s="173"/>
      <c r="J81" s="464"/>
    </row>
    <row r="82" spans="2:10" ht="15.75" thickBot="1">
      <c r="B82" s="465" t="s">
        <v>4872</v>
      </c>
      <c r="C82" s="466"/>
      <c r="D82" s="466"/>
      <c r="E82" s="466"/>
      <c r="F82" s="466"/>
      <c r="G82" s="466"/>
      <c r="H82" s="251" t="s">
        <v>909</v>
      </c>
      <c r="I82" s="252"/>
      <c r="J82" s="464"/>
    </row>
    <row r="83" spans="2:10">
      <c r="B83" s="468"/>
      <c r="J83" s="464"/>
    </row>
    <row r="84" spans="2:10">
      <c r="B84" s="468"/>
      <c r="J84" s="464"/>
    </row>
    <row r="85" spans="2:10">
      <c r="B85" s="467" t="s">
        <v>4664</v>
      </c>
      <c r="J85" s="464"/>
    </row>
    <row r="86" spans="2:10">
      <c r="B86" s="469"/>
      <c r="C86" s="470"/>
      <c r="D86" s="470"/>
      <c r="E86" s="470"/>
      <c r="F86" s="470"/>
      <c r="G86" s="470"/>
      <c r="H86" s="470"/>
      <c r="I86" s="470"/>
      <c r="J86" s="471"/>
    </row>
    <row r="88" spans="2:10">
      <c r="J88" s="197"/>
    </row>
  </sheetData>
  <mergeCells count="4">
    <mergeCell ref="B35:I37"/>
    <mergeCell ref="B12:J13"/>
    <mergeCell ref="B15:J16"/>
    <mergeCell ref="B39:I39"/>
  </mergeCells>
  <phoneticPr fontId="0" type="noConversion"/>
  <printOptions horizontalCentered="1"/>
  <pageMargins left="0.43307086614173229" right="0.35433070866141736" top="1.3779527559055118" bottom="0.98425196850393704" header="0.98425196850393704" footer="0.51181102362204722"/>
  <pageSetup paperSize="9" scale="56" orientation="portrait" r:id="rId1"/>
  <headerFooter alignWithMargins="0">
    <oddFooter>&amp;LAnexo I&amp;RDeclaração - DL 409/99</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0">
    <pageSetUpPr fitToPage="1"/>
  </sheetPr>
  <dimension ref="B1:S71"/>
  <sheetViews>
    <sheetView showGridLines="0" showRowColHeaders="0" zoomScaleNormal="100" zoomScaleSheetLayoutView="100" workbookViewId="0">
      <selection activeCell="I12" sqref="I12"/>
    </sheetView>
  </sheetViews>
  <sheetFormatPr defaultColWidth="0" defaultRowHeight="14.25" zeroHeight="1"/>
  <cols>
    <col min="1" max="1" width="1.28515625" style="1225" customWidth="1"/>
    <col min="2" max="2" width="12" style="1225" customWidth="1"/>
    <col min="3" max="3" width="9.140625" style="1225" customWidth="1"/>
    <col min="4" max="4" width="11.5703125" style="1225" customWidth="1"/>
    <col min="5" max="5" width="9.140625" style="1225" customWidth="1"/>
    <col min="6" max="6" width="14.85546875" style="1225" customWidth="1"/>
    <col min="7" max="7" width="33.85546875" style="1225" customWidth="1"/>
    <col min="8" max="8" width="19.85546875" style="1225" customWidth="1"/>
    <col min="9" max="9" width="13.28515625" style="1225" customWidth="1"/>
    <col min="10" max="10" width="12.140625" style="1225" customWidth="1"/>
    <col min="11" max="11" width="2.7109375" style="1225" customWidth="1"/>
    <col min="12" max="16384" width="0" style="1225" hidden="1"/>
  </cols>
  <sheetData>
    <row r="1" spans="2:19" ht="6" customHeight="1"/>
    <row r="2" spans="2:19" ht="24" customHeight="1">
      <c r="B2" s="1226" t="s">
        <v>4880</v>
      </c>
      <c r="C2" s="1227"/>
      <c r="D2" s="1227"/>
      <c r="E2" s="1227"/>
      <c r="F2" s="1227"/>
      <c r="G2" s="1227"/>
      <c r="H2" s="1227"/>
      <c r="I2" s="1227"/>
      <c r="J2" s="1228"/>
    </row>
    <row r="3" spans="2:19" ht="4.5" customHeight="1"/>
    <row r="4" spans="2:19"/>
    <row r="5" spans="2:19"/>
    <row r="6" spans="2:19"/>
    <row r="7" spans="2:19"/>
    <row r="8" spans="2:19">
      <c r="B8" s="1229"/>
      <c r="C8" s="1229"/>
      <c r="D8" s="1229"/>
      <c r="E8" s="1229"/>
      <c r="F8" s="1229"/>
      <c r="G8" s="1229"/>
      <c r="H8" s="1229"/>
      <c r="I8" s="1230"/>
      <c r="J8" s="1231"/>
      <c r="K8" s="1232"/>
      <c r="L8" s="1232"/>
      <c r="M8" s="1232"/>
      <c r="N8" s="1232"/>
      <c r="O8" s="1232"/>
      <c r="P8" s="1232"/>
      <c r="Q8" s="1232"/>
      <c r="R8" s="1233"/>
      <c r="S8" s="1234"/>
    </row>
    <row r="9" spans="2:19" ht="15" customHeight="1">
      <c r="B9" s="1229"/>
      <c r="C9" s="1229"/>
      <c r="D9" s="1229"/>
      <c r="E9" s="1229"/>
      <c r="F9" s="1229"/>
      <c r="G9" s="1229"/>
      <c r="H9" s="1229"/>
      <c r="I9" s="1230"/>
      <c r="J9" s="1231"/>
      <c r="K9" s="1231"/>
      <c r="L9" s="1231"/>
      <c r="M9" s="1231"/>
      <c r="N9" s="1233"/>
      <c r="O9" s="1233"/>
      <c r="P9" s="1233"/>
      <c r="Q9" s="1233"/>
      <c r="R9" s="1233"/>
      <c r="S9" s="1234"/>
    </row>
    <row r="10" spans="2:19" ht="14.25" customHeight="1">
      <c r="B10" s="1235" t="s">
        <v>4432</v>
      </c>
      <c r="C10" s="1235"/>
      <c r="D10" s="1235"/>
      <c r="E10" s="1235"/>
      <c r="F10" s="1235"/>
      <c r="G10" s="1235"/>
      <c r="H10" s="1235"/>
      <c r="I10" s="1230" t="s">
        <v>368</v>
      </c>
      <c r="J10" s="1230" t="s">
        <v>371</v>
      </c>
      <c r="K10" s="1232"/>
      <c r="L10" s="1232"/>
      <c r="M10" s="1232"/>
      <c r="N10" s="1232"/>
      <c r="O10" s="1232"/>
      <c r="P10" s="1232"/>
      <c r="Q10" s="1232"/>
      <c r="R10" s="1233"/>
      <c r="S10" s="1234"/>
    </row>
    <row r="11" spans="2:19" ht="15">
      <c r="B11" s="1235"/>
      <c r="C11" s="1235"/>
      <c r="D11" s="1235"/>
      <c r="E11" s="1235"/>
      <c r="F11" s="1235"/>
      <c r="G11" s="1235"/>
      <c r="H11" s="1235"/>
      <c r="I11" s="1230"/>
      <c r="J11" s="1236"/>
      <c r="K11" s="1236"/>
      <c r="L11" s="1236"/>
      <c r="M11" s="1236"/>
      <c r="N11" s="1236"/>
      <c r="O11" s="1236"/>
      <c r="P11" s="1236"/>
      <c r="Q11" s="1236"/>
      <c r="R11" s="1233"/>
      <c r="S11" s="1234"/>
    </row>
    <row r="12" spans="2:19" ht="43.5" customHeight="1">
      <c r="B12" s="2010" t="s">
        <v>1384</v>
      </c>
      <c r="C12" s="2010"/>
      <c r="D12" s="2010"/>
      <c r="E12" s="2010"/>
      <c r="F12" s="2010"/>
      <c r="G12" s="2010"/>
      <c r="H12" s="2010"/>
      <c r="I12" s="810"/>
      <c r="J12" s="1237"/>
      <c r="K12" s="1236"/>
      <c r="L12" s="1236"/>
      <c r="M12" s="1236"/>
      <c r="N12" s="1236"/>
      <c r="O12" s="1236"/>
      <c r="P12" s="1236"/>
      <c r="Q12" s="1236"/>
      <c r="R12" s="1233"/>
      <c r="S12" s="1234"/>
    </row>
    <row r="13" spans="2:19" ht="43.5" customHeight="1">
      <c r="B13" s="2010" t="s">
        <v>1670</v>
      </c>
      <c r="C13" s="2010"/>
      <c r="D13" s="2010"/>
      <c r="E13" s="2010"/>
      <c r="F13" s="2010"/>
      <c r="G13" s="2010"/>
      <c r="H13" s="2010"/>
      <c r="I13" s="810"/>
      <c r="J13" s="784"/>
      <c r="K13" s="1236"/>
      <c r="L13" s="1236"/>
      <c r="M13" s="1236"/>
      <c r="N13" s="1236"/>
      <c r="O13" s="1236"/>
      <c r="P13" s="1236"/>
      <c r="Q13" s="1236"/>
      <c r="R13" s="1233"/>
      <c r="S13" s="1234"/>
    </row>
    <row r="14" spans="2:19">
      <c r="B14" s="1229"/>
      <c r="C14" s="1229"/>
      <c r="D14" s="1229"/>
      <c r="E14" s="1229"/>
      <c r="F14" s="1229"/>
      <c r="G14" s="1229"/>
      <c r="H14" s="1229"/>
      <c r="I14" s="1230"/>
      <c r="J14" s="1231"/>
      <c r="K14" s="1236"/>
      <c r="L14" s="1236"/>
      <c r="M14" s="1236"/>
      <c r="N14" s="1236"/>
      <c r="O14" s="1236"/>
      <c r="P14" s="1236"/>
      <c r="Q14" s="1236"/>
      <c r="R14" s="1233"/>
      <c r="S14" s="1234"/>
    </row>
    <row r="15" spans="2:19">
      <c r="B15" s="1229"/>
      <c r="C15" s="1229"/>
      <c r="D15" s="1229"/>
      <c r="E15" s="1229"/>
      <c r="F15" s="1229"/>
      <c r="G15" s="1229"/>
      <c r="H15" s="1229"/>
      <c r="I15" s="1230"/>
      <c r="J15" s="1231"/>
      <c r="K15" s="1236"/>
      <c r="L15" s="1236"/>
      <c r="M15" s="1236"/>
      <c r="N15" s="1236"/>
      <c r="O15" s="1236"/>
      <c r="P15" s="1236"/>
      <c r="Q15" s="1236"/>
      <c r="R15" s="1233"/>
      <c r="S15" s="1234"/>
    </row>
    <row r="16" spans="2:19" ht="15">
      <c r="B16" s="1235" t="s">
        <v>4433</v>
      </c>
      <c r="C16" s="1235"/>
      <c r="D16" s="1235"/>
      <c r="E16" s="1235"/>
      <c r="F16" s="1235"/>
      <c r="G16" s="1235"/>
      <c r="H16" s="1235"/>
      <c r="I16" s="1238"/>
      <c r="J16" s="1232"/>
      <c r="K16" s="1232"/>
      <c r="L16" s="1232"/>
      <c r="M16" s="1232"/>
      <c r="N16" s="1232"/>
      <c r="O16" s="1232"/>
      <c r="P16" s="1232"/>
      <c r="Q16" s="1232"/>
      <c r="R16" s="1233"/>
      <c r="S16" s="1234"/>
    </row>
    <row r="17" spans="2:19" ht="15">
      <c r="B17" s="1235"/>
      <c r="C17" s="1235"/>
      <c r="D17" s="1235"/>
      <c r="E17" s="1235"/>
      <c r="F17" s="1235"/>
      <c r="G17" s="1235"/>
      <c r="H17" s="1235"/>
      <c r="I17" s="1230"/>
      <c r="J17" s="1236"/>
      <c r="K17" s="1236"/>
      <c r="L17" s="1236"/>
      <c r="M17" s="1236"/>
      <c r="N17" s="1236"/>
      <c r="O17" s="1236"/>
      <c r="P17" s="1236"/>
      <c r="Q17" s="1236"/>
      <c r="R17" s="1233"/>
      <c r="S17" s="1234"/>
    </row>
    <row r="18" spans="2:19" ht="44.25" customHeight="1">
      <c r="B18" s="2010" t="s">
        <v>1385</v>
      </c>
      <c r="C18" s="2010"/>
      <c r="D18" s="2010"/>
      <c r="E18" s="2010"/>
      <c r="F18" s="2010"/>
      <c r="G18" s="2010"/>
      <c r="H18" s="2010"/>
      <c r="I18" s="810"/>
      <c r="J18" s="1237"/>
      <c r="K18" s="1236"/>
      <c r="L18" s="1236"/>
      <c r="M18" s="1236"/>
      <c r="N18" s="1236"/>
      <c r="O18" s="1236"/>
      <c r="P18" s="1236"/>
      <c r="Q18" s="1236"/>
      <c r="R18" s="1233"/>
      <c r="S18" s="1234"/>
    </row>
    <row r="19" spans="2:19" ht="72" customHeight="1">
      <c r="B19" s="2010" t="s">
        <v>1671</v>
      </c>
      <c r="C19" s="2010"/>
      <c r="D19" s="2010"/>
      <c r="E19" s="2010"/>
      <c r="F19" s="2010"/>
      <c r="G19" s="2010"/>
      <c r="H19" s="2010"/>
      <c r="I19" s="810"/>
      <c r="J19" s="784"/>
      <c r="K19" s="1236"/>
      <c r="L19" s="1236"/>
      <c r="M19" s="1236"/>
      <c r="N19" s="1236"/>
      <c r="O19" s="1236"/>
      <c r="P19" s="1236"/>
      <c r="Q19" s="1236"/>
      <c r="R19" s="1233"/>
      <c r="S19" s="1234"/>
    </row>
    <row r="20" spans="2:19">
      <c r="B20" s="1239"/>
      <c r="C20" s="1239"/>
      <c r="D20" s="1239"/>
      <c r="E20" s="1239"/>
      <c r="F20" s="1239"/>
      <c r="G20" s="1239"/>
      <c r="H20" s="1239"/>
      <c r="I20" s="1239"/>
      <c r="J20" s="1239"/>
      <c r="K20" s="1236"/>
      <c r="L20" s="1236"/>
      <c r="M20" s="1236"/>
      <c r="N20" s="1236"/>
      <c r="O20" s="1236"/>
      <c r="P20" s="1236"/>
      <c r="Q20" s="1236"/>
      <c r="R20" s="1233"/>
      <c r="S20" s="1234"/>
    </row>
    <row r="21" spans="2:19">
      <c r="B21" s="1236"/>
      <c r="C21" s="1236"/>
      <c r="D21" s="1236"/>
      <c r="E21" s="1236"/>
      <c r="F21" s="1236"/>
      <c r="G21" s="1236"/>
      <c r="H21" s="1236"/>
      <c r="I21" s="1236"/>
      <c r="J21" s="1236"/>
      <c r="K21" s="1236"/>
      <c r="L21" s="1236"/>
      <c r="M21" s="1236"/>
      <c r="N21" s="1236"/>
      <c r="O21" s="1236"/>
      <c r="P21" s="1236"/>
      <c r="Q21" s="1236"/>
      <c r="R21" s="1233"/>
      <c r="S21" s="1234"/>
    </row>
    <row r="22" spans="2:19" ht="15">
      <c r="B22" s="1235" t="s">
        <v>4434</v>
      </c>
      <c r="C22" s="1232"/>
      <c r="D22" s="1232"/>
      <c r="E22" s="1232"/>
      <c r="F22" s="1232"/>
      <c r="G22" s="1232"/>
      <c r="H22" s="1232"/>
      <c r="I22" s="1232"/>
      <c r="J22" s="1232"/>
      <c r="K22" s="1232"/>
      <c r="L22" s="1232"/>
      <c r="M22" s="1232"/>
      <c r="N22" s="1232"/>
      <c r="O22" s="1232"/>
      <c r="P22" s="1232"/>
      <c r="Q22" s="1232"/>
      <c r="R22" s="1233"/>
      <c r="S22" s="1234"/>
    </row>
    <row r="23" spans="2:19">
      <c r="B23" s="1236"/>
      <c r="C23" s="1236"/>
      <c r="D23" s="1236"/>
      <c r="E23" s="1236"/>
      <c r="F23" s="1236"/>
      <c r="G23" s="1236"/>
      <c r="H23" s="1236"/>
      <c r="I23" s="1236"/>
      <c r="J23" s="1236"/>
      <c r="K23" s="1236"/>
      <c r="L23" s="1236"/>
      <c r="M23" s="1236"/>
      <c r="N23" s="1236"/>
      <c r="O23" s="1236"/>
      <c r="P23" s="1236"/>
      <c r="Q23" s="1236"/>
      <c r="R23" s="1233"/>
      <c r="S23" s="1234"/>
    </row>
    <row r="24" spans="2:19" ht="48" customHeight="1">
      <c r="B24" s="2010" t="s">
        <v>1386</v>
      </c>
      <c r="C24" s="2010"/>
      <c r="D24" s="2010"/>
      <c r="E24" s="2010"/>
      <c r="F24" s="2010"/>
      <c r="G24" s="2010"/>
      <c r="H24" s="2010"/>
      <c r="I24" s="810"/>
      <c r="J24" s="784"/>
      <c r="K24" s="1236"/>
      <c r="L24" s="1236"/>
      <c r="M24" s="1236"/>
      <c r="N24" s="1236"/>
      <c r="O24" s="1236"/>
      <c r="P24" s="1236"/>
      <c r="Q24" s="1236"/>
      <c r="R24" s="1233"/>
      <c r="S24" s="1234"/>
    </row>
    <row r="25" spans="2:19" ht="15">
      <c r="B25" s="1240"/>
      <c r="C25" s="1240"/>
      <c r="D25" s="1240"/>
      <c r="E25" s="1240"/>
      <c r="F25" s="1240"/>
      <c r="G25" s="1240"/>
      <c r="H25" s="1240"/>
      <c r="I25" s="1240"/>
      <c r="J25" s="1241"/>
    </row>
    <row r="26" spans="2:19"/>
    <row r="27" spans="2:19">
      <c r="B27" s="1043" t="s">
        <v>4665</v>
      </c>
    </row>
    <row r="28" spans="2:19">
      <c r="B28" s="1242"/>
      <c r="C28" s="1243"/>
      <c r="D28" s="1243"/>
      <c r="E28" s="1243"/>
      <c r="F28" s="1243"/>
      <c r="G28" s="1243"/>
      <c r="H28" s="1243"/>
      <c r="I28" s="1243"/>
      <c r="J28" s="1244"/>
    </row>
    <row r="29" spans="2:19">
      <c r="B29" s="1245"/>
      <c r="J29" s="1246"/>
    </row>
    <row r="30" spans="2:19" ht="15">
      <c r="B30" s="1247" t="s">
        <v>4666</v>
      </c>
      <c r="J30" s="1246"/>
    </row>
    <row r="31" spans="2:19">
      <c r="B31" s="1245"/>
      <c r="J31" s="1246"/>
    </row>
    <row r="32" spans="2:19" ht="15">
      <c r="B32" s="1247" t="s">
        <v>4668</v>
      </c>
      <c r="J32" s="1246"/>
    </row>
    <row r="33" spans="2:10">
      <c r="B33" s="1245"/>
      <c r="J33" s="1246"/>
    </row>
    <row r="34" spans="2:10" ht="15">
      <c r="B34" s="1247" t="s">
        <v>4669</v>
      </c>
      <c r="J34" s="1246"/>
    </row>
    <row r="35" spans="2:10" ht="15">
      <c r="B35" s="1247"/>
      <c r="J35" s="1246"/>
    </row>
    <row r="36" spans="2:10" ht="15.75" thickBot="1">
      <c r="B36" s="1247" t="s">
        <v>3802</v>
      </c>
      <c r="J36" s="1246"/>
    </row>
    <row r="37" spans="2:10" ht="15.75" thickBot="1">
      <c r="B37" s="1245" t="s">
        <v>3810</v>
      </c>
      <c r="G37" s="1248"/>
      <c r="H37" s="1249" t="s">
        <v>3807</v>
      </c>
      <c r="I37" s="836"/>
      <c r="J37" s="1246"/>
    </row>
    <row r="38" spans="2:10" ht="6.75" customHeight="1">
      <c r="B38" s="1245"/>
      <c r="J38" s="1246"/>
    </row>
    <row r="39" spans="2:10">
      <c r="B39" s="1250" t="s">
        <v>3803</v>
      </c>
      <c r="J39" s="1246"/>
    </row>
    <row r="40" spans="2:10" ht="6.75" customHeight="1">
      <c r="B40" s="1245"/>
      <c r="J40" s="1246"/>
    </row>
    <row r="41" spans="2:10">
      <c r="B41" s="1251" t="s">
        <v>3804</v>
      </c>
      <c r="J41" s="1246"/>
    </row>
    <row r="42" spans="2:10" ht="15">
      <c r="B42" s="1247"/>
      <c r="J42" s="1246"/>
    </row>
    <row r="43" spans="2:10" ht="15.75" thickBot="1">
      <c r="B43" s="1247" t="s">
        <v>3806</v>
      </c>
      <c r="J43" s="1246"/>
    </row>
    <row r="44" spans="2:10" ht="15.75" thickBot="1">
      <c r="B44" s="1245" t="s">
        <v>3805</v>
      </c>
      <c r="H44" s="1249" t="s">
        <v>3807</v>
      </c>
      <c r="I44" s="836"/>
      <c r="J44" s="1246"/>
    </row>
    <row r="45" spans="2:10" ht="6.75" customHeight="1">
      <c r="B45" s="1245"/>
      <c r="J45" s="1246"/>
    </row>
    <row r="46" spans="2:10">
      <c r="B46" s="1250" t="s">
        <v>3803</v>
      </c>
      <c r="J46" s="1246"/>
    </row>
    <row r="47" spans="2:10" ht="6.75" customHeight="1">
      <c r="B47" s="1245"/>
      <c r="J47" s="1246"/>
    </row>
    <row r="48" spans="2:10">
      <c r="B48" s="1245" t="s">
        <v>3809</v>
      </c>
      <c r="J48" s="1246"/>
    </row>
    <row r="49" spans="2:10">
      <c r="B49" s="1245" t="s">
        <v>3808</v>
      </c>
      <c r="J49" s="1246"/>
    </row>
    <row r="50" spans="2:10" ht="15">
      <c r="B50" s="1247"/>
      <c r="J50" s="1246"/>
    </row>
    <row r="51" spans="2:10" ht="15">
      <c r="B51" s="1247" t="s">
        <v>2462</v>
      </c>
      <c r="J51" s="1246"/>
    </row>
    <row r="52" spans="2:10">
      <c r="B52" s="1252"/>
      <c r="C52" s="1253"/>
      <c r="D52" s="1253"/>
      <c r="E52" s="1253"/>
      <c r="F52" s="1253"/>
      <c r="G52" s="1253"/>
      <c r="H52" s="1253"/>
      <c r="I52" s="1253"/>
      <c r="J52" s="1254"/>
    </row>
    <row r="53" spans="2:10"/>
    <row r="54" spans="2:10">
      <c r="B54" s="1255" t="s">
        <v>4667</v>
      </c>
    </row>
    <row r="55" spans="2:10">
      <c r="B55" s="1242"/>
      <c r="C55" s="1243"/>
      <c r="D55" s="1243"/>
      <c r="E55" s="1243"/>
      <c r="F55" s="1243"/>
      <c r="G55" s="1243"/>
      <c r="H55" s="1243"/>
      <c r="I55" s="1243"/>
      <c r="J55" s="1244"/>
    </row>
    <row r="56" spans="2:10">
      <c r="B56" s="1245"/>
      <c r="J56" s="1246"/>
    </row>
    <row r="57" spans="2:10">
      <c r="B57" s="1245"/>
      <c r="J57" s="1246"/>
    </row>
    <row r="58" spans="2:10">
      <c r="B58" s="1245"/>
      <c r="J58" s="1246"/>
    </row>
    <row r="59" spans="2:10" ht="15" thickBot="1">
      <c r="B59" s="1256" t="s">
        <v>627</v>
      </c>
      <c r="C59" s="1257"/>
      <c r="D59" s="1257"/>
      <c r="E59" s="1257"/>
      <c r="F59" s="1257"/>
      <c r="G59" s="1257"/>
      <c r="J59" s="1246"/>
    </row>
    <row r="60" spans="2:10" ht="15" thickBot="1">
      <c r="B60" s="1258"/>
      <c r="J60" s="1246"/>
    </row>
    <row r="61" spans="2:10" ht="15.75" thickBot="1">
      <c r="B61" s="1256" t="s">
        <v>4871</v>
      </c>
      <c r="C61" s="1257"/>
      <c r="D61" s="1257"/>
      <c r="E61" s="1257"/>
      <c r="F61" s="1257"/>
      <c r="G61" s="1257"/>
      <c r="H61" s="1249" t="s">
        <v>909</v>
      </c>
      <c r="I61" s="837"/>
      <c r="J61" s="1246"/>
    </row>
    <row r="62" spans="2:10">
      <c r="B62" s="1258"/>
      <c r="H62" s="1259"/>
      <c r="I62" s="1259"/>
      <c r="J62" s="1246"/>
    </row>
    <row r="63" spans="2:10" ht="15" thickBot="1">
      <c r="B63" s="1256" t="s">
        <v>627</v>
      </c>
      <c r="C63" s="1257"/>
      <c r="D63" s="1257"/>
      <c r="E63" s="1257"/>
      <c r="F63" s="1257"/>
      <c r="G63" s="1257"/>
      <c r="H63" s="1259"/>
      <c r="I63" s="1259"/>
      <c r="J63" s="1246"/>
    </row>
    <row r="64" spans="2:10" ht="15" thickBot="1">
      <c r="B64" s="1258"/>
      <c r="H64" s="1259"/>
      <c r="I64" s="1259"/>
      <c r="J64" s="1246"/>
    </row>
    <row r="65" spans="2:10" ht="15.75" thickBot="1">
      <c r="B65" s="1256" t="s">
        <v>4872</v>
      </c>
      <c r="C65" s="1257"/>
      <c r="D65" s="1257"/>
      <c r="E65" s="1257"/>
      <c r="F65" s="1257"/>
      <c r="G65" s="1257"/>
      <c r="H65" s="1249" t="s">
        <v>909</v>
      </c>
      <c r="I65" s="837"/>
      <c r="J65" s="1246"/>
    </row>
    <row r="66" spans="2:10">
      <c r="B66" s="1260"/>
      <c r="J66" s="1246"/>
    </row>
    <row r="67" spans="2:10">
      <c r="B67" s="1260"/>
      <c r="J67" s="1246"/>
    </row>
    <row r="68" spans="2:10">
      <c r="B68" s="1258" t="s">
        <v>4664</v>
      </c>
      <c r="J68" s="1246"/>
    </row>
    <row r="69" spans="2:10">
      <c r="B69" s="1252"/>
      <c r="C69" s="1253"/>
      <c r="D69" s="1253"/>
      <c r="E69" s="1253"/>
      <c r="F69" s="1253"/>
      <c r="G69" s="1253"/>
      <c r="H69" s="1253"/>
      <c r="I69" s="1253"/>
      <c r="J69" s="1254"/>
    </row>
    <row r="70" spans="2:10"/>
    <row r="71" spans="2:10" hidden="1">
      <c r="J71" s="1053"/>
    </row>
  </sheetData>
  <sheetProtection algorithmName="SHA-512" hashValue="ygds/SMi4ekw8OIjOaBPn8lSKs0mbtPLBovwudiiDVvZSdHsll75WsxiHVR9kbhxeT3EJVJ3r+Ldm8fZ+O2OXQ==" saltValue="cw2TfUsFjycoSKhbacwTDw==" spinCount="100000" sheet="1" objects="1" scenarios="1" selectLockedCells="1"/>
  <mergeCells count="5">
    <mergeCell ref="B18:H18"/>
    <mergeCell ref="B19:H19"/>
    <mergeCell ref="B24:H24"/>
    <mergeCell ref="B12:H12"/>
    <mergeCell ref="B13:H13"/>
  </mergeCells>
  <phoneticPr fontId="0" type="noConversion"/>
  <dataValidations count="1">
    <dataValidation type="list" allowBlank="1" showInputMessage="1" showErrorMessage="1" sqref="I24 I12:I13 I18:I19" xr:uid="{00000000-0002-0000-2D00-000000000000}">
      <formula1>"SIM"</formula1>
    </dataValidation>
  </dataValidations>
  <printOptions horizontalCentered="1"/>
  <pageMargins left="0.43307086614173229" right="0.35433070866141736" top="1" bottom="0.82" header="0.98425196850393704" footer="0.51181102362204722"/>
  <pageSetup paperSize="9" scale="62" orientation="portrait" r:id="rId1"/>
  <headerFooter alignWithMargins="0">
    <oddFooter>&amp;LAnexo I&amp;RDeclaração - DL 409/99</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L56"/>
  <sheetViews>
    <sheetView showGridLines="0" showRowColHeaders="0" workbookViewId="0">
      <selection activeCell="B34" sqref="B34:H34"/>
    </sheetView>
  </sheetViews>
  <sheetFormatPr defaultColWidth="0" defaultRowHeight="12.75" zeroHeight="1"/>
  <cols>
    <col min="1" max="9" width="9.140625" customWidth="1"/>
  </cols>
  <sheetData>
    <row r="1" spans="1:9">
      <c r="A1" s="820"/>
      <c r="B1" s="820"/>
      <c r="C1" s="820"/>
      <c r="D1" s="820"/>
      <c r="E1" s="820"/>
      <c r="F1" s="820"/>
      <c r="G1" s="820"/>
      <c r="H1" s="820"/>
      <c r="I1" s="820"/>
    </row>
    <row r="2" spans="1:9">
      <c r="A2" s="820"/>
      <c r="B2" s="820"/>
      <c r="C2" s="820"/>
      <c r="D2" s="820"/>
      <c r="E2" s="820"/>
      <c r="F2" s="820"/>
      <c r="G2" s="820"/>
      <c r="H2" s="820"/>
      <c r="I2" s="820"/>
    </row>
    <row r="3" spans="1:9">
      <c r="A3" s="820"/>
      <c r="B3" s="820"/>
      <c r="C3" s="820"/>
      <c r="D3" s="820"/>
      <c r="E3" s="820"/>
      <c r="F3" s="820"/>
      <c r="G3" s="820"/>
      <c r="H3" s="820"/>
      <c r="I3" s="820"/>
    </row>
    <row r="4" spans="1:9">
      <c r="A4" s="820"/>
      <c r="B4" s="820"/>
      <c r="C4" s="820"/>
      <c r="D4" s="820"/>
      <c r="E4" s="820"/>
      <c r="F4" s="820"/>
      <c r="G4" s="820"/>
      <c r="H4" s="820"/>
      <c r="I4" s="820"/>
    </row>
    <row r="5" spans="1:9">
      <c r="A5" s="820"/>
      <c r="B5" s="820"/>
      <c r="C5" s="820"/>
      <c r="D5" s="820"/>
      <c r="E5" s="820"/>
      <c r="F5" s="820"/>
      <c r="G5" s="820"/>
      <c r="H5" s="820"/>
      <c r="I5" s="820"/>
    </row>
    <row r="6" spans="1:9">
      <c r="A6" s="820"/>
      <c r="B6" s="820"/>
      <c r="C6" s="820"/>
      <c r="D6" s="820"/>
      <c r="E6" s="820"/>
      <c r="F6" s="820"/>
      <c r="G6" s="820"/>
      <c r="H6" s="820"/>
      <c r="I6" s="820"/>
    </row>
    <row r="7" spans="1:9">
      <c r="A7" s="820"/>
      <c r="B7" s="820"/>
      <c r="C7" s="821"/>
      <c r="D7" s="820"/>
      <c r="E7" s="820"/>
      <c r="F7" s="820"/>
      <c r="G7" s="820"/>
      <c r="H7" s="820"/>
      <c r="I7" s="820"/>
    </row>
    <row r="8" spans="1:9">
      <c r="A8" s="820"/>
      <c r="B8" s="820"/>
      <c r="C8" s="821"/>
      <c r="D8" s="820"/>
      <c r="E8" s="820"/>
      <c r="F8" s="820"/>
      <c r="G8" s="820"/>
      <c r="H8" s="820"/>
      <c r="I8" s="820"/>
    </row>
    <row r="9" spans="1:9">
      <c r="A9" s="820"/>
      <c r="B9" s="820"/>
      <c r="C9" s="821"/>
      <c r="D9" s="820"/>
      <c r="E9" s="820"/>
      <c r="F9" s="820"/>
      <c r="G9" s="820"/>
      <c r="H9" s="820"/>
      <c r="I9" s="820"/>
    </row>
    <row r="10" spans="1:9">
      <c r="A10" s="820"/>
      <c r="B10" s="820"/>
      <c r="C10" s="821"/>
      <c r="D10" s="820"/>
      <c r="E10" s="820"/>
      <c r="F10" s="820"/>
      <c r="G10" s="820"/>
      <c r="H10" s="820"/>
      <c r="I10" s="820"/>
    </row>
    <row r="11" spans="1:9">
      <c r="A11" s="820"/>
      <c r="B11" s="820"/>
      <c r="C11" s="821"/>
      <c r="D11" s="820"/>
      <c r="E11" s="820"/>
      <c r="F11" s="820"/>
      <c r="G11" s="820"/>
      <c r="H11" s="820"/>
      <c r="I11" s="820"/>
    </row>
    <row r="12" spans="1:9">
      <c r="A12" s="820"/>
      <c r="B12" s="820"/>
      <c r="C12" s="821"/>
      <c r="D12" s="820"/>
      <c r="E12" s="820"/>
      <c r="F12" s="820"/>
      <c r="G12" s="820"/>
      <c r="H12" s="820"/>
      <c r="I12" s="820"/>
    </row>
    <row r="13" spans="1:9">
      <c r="A13" s="820"/>
      <c r="B13" s="820"/>
      <c r="C13" s="821"/>
      <c r="D13" s="820"/>
      <c r="E13" s="820"/>
      <c r="F13" s="820"/>
      <c r="G13" s="820"/>
      <c r="H13" s="820"/>
      <c r="I13" s="820"/>
    </row>
    <row r="14" spans="1:9">
      <c r="A14" s="820"/>
      <c r="B14" s="820"/>
      <c r="C14" s="821"/>
      <c r="D14" s="820"/>
      <c r="E14" s="820"/>
      <c r="F14" s="820"/>
      <c r="G14" s="820"/>
      <c r="H14" s="820"/>
      <c r="I14" s="820"/>
    </row>
    <row r="15" spans="1:9">
      <c r="A15" s="820"/>
      <c r="B15" s="820"/>
      <c r="C15" s="821"/>
      <c r="D15" s="820"/>
      <c r="E15" s="820"/>
      <c r="F15" s="820"/>
      <c r="G15" s="820"/>
      <c r="H15" s="820"/>
      <c r="I15" s="820"/>
    </row>
    <row r="16" spans="1:9">
      <c r="A16" s="820"/>
      <c r="B16" s="820"/>
      <c r="C16" s="821"/>
      <c r="D16" s="820"/>
      <c r="E16" s="820"/>
      <c r="F16" s="820"/>
      <c r="G16" s="820"/>
      <c r="H16" s="820"/>
      <c r="I16" s="820"/>
    </row>
    <row r="17" spans="1:12">
      <c r="A17" s="820"/>
      <c r="B17" s="820"/>
      <c r="C17" s="821"/>
      <c r="D17" s="820"/>
      <c r="E17" s="820"/>
      <c r="F17" s="820"/>
      <c r="G17" s="820"/>
      <c r="H17" s="820"/>
      <c r="I17" s="820"/>
    </row>
    <row r="18" spans="1:12">
      <c r="A18" s="820"/>
      <c r="B18" s="820"/>
      <c r="C18" s="820"/>
      <c r="D18" s="820"/>
      <c r="E18" s="820"/>
      <c r="F18" s="820"/>
      <c r="G18" s="820"/>
      <c r="H18" s="820"/>
      <c r="I18" s="820"/>
    </row>
    <row r="19" spans="1:12">
      <c r="A19" s="820"/>
      <c r="B19" s="820"/>
      <c r="C19" s="820"/>
      <c r="D19" s="820"/>
      <c r="E19" s="820"/>
      <c r="F19" s="820"/>
      <c r="G19" s="820"/>
      <c r="H19" s="820"/>
      <c r="I19" s="820"/>
    </row>
    <row r="20" spans="1:12">
      <c r="A20" s="820"/>
      <c r="B20" s="820"/>
      <c r="C20" s="820"/>
      <c r="D20" s="820"/>
      <c r="E20" s="820"/>
      <c r="F20" s="820"/>
      <c r="G20" s="820"/>
      <c r="H20" s="820"/>
      <c r="I20" s="820"/>
    </row>
    <row r="21" spans="1:12">
      <c r="A21" s="820"/>
      <c r="B21" s="820"/>
      <c r="C21" s="820"/>
      <c r="D21" s="820"/>
      <c r="E21" s="820"/>
      <c r="F21" s="820"/>
      <c r="G21" s="820"/>
      <c r="H21" s="820"/>
      <c r="I21" s="820"/>
    </row>
    <row r="22" spans="1:12">
      <c r="A22" s="820"/>
      <c r="B22" s="820"/>
      <c r="C22" s="820"/>
      <c r="D22" s="820"/>
      <c r="E22" s="820"/>
      <c r="F22" s="820"/>
      <c r="G22" s="820"/>
      <c r="H22" s="820"/>
      <c r="I22" s="820"/>
    </row>
    <row r="23" spans="1:12" ht="27">
      <c r="A23" s="820"/>
      <c r="B23" s="822"/>
      <c r="C23" s="917" t="s">
        <v>3935</v>
      </c>
      <c r="D23" s="820"/>
      <c r="E23" s="820"/>
      <c r="F23" s="820"/>
      <c r="G23" s="820"/>
      <c r="H23" s="820"/>
      <c r="I23" s="820"/>
    </row>
    <row r="24" spans="1:12">
      <c r="A24" s="820"/>
      <c r="B24" s="2011"/>
      <c r="C24" s="2011"/>
      <c r="D24" s="2011"/>
      <c r="E24" s="2011"/>
      <c r="F24" s="2011"/>
      <c r="G24" s="2011"/>
      <c r="H24" s="2011"/>
      <c r="I24" s="820"/>
    </row>
    <row r="25" spans="1:12">
      <c r="A25" s="820"/>
      <c r="B25" s="2011"/>
      <c r="C25" s="2011"/>
      <c r="D25" s="2011"/>
      <c r="E25" s="2011"/>
      <c r="F25" s="2011"/>
      <c r="G25" s="2011"/>
      <c r="H25" s="2011"/>
      <c r="I25" s="820"/>
    </row>
    <row r="26" spans="1:12" ht="12.75" customHeight="1">
      <c r="A26" s="820"/>
      <c r="B26" s="2012" t="s">
        <v>3936</v>
      </c>
      <c r="C26" s="2012"/>
      <c r="D26" s="2012"/>
      <c r="E26" s="2012"/>
      <c r="F26" s="2012"/>
      <c r="G26" s="2012"/>
      <c r="H26" s="2012"/>
      <c r="I26" s="820"/>
      <c r="L26" s="912"/>
    </row>
    <row r="27" spans="1:12">
      <c r="A27" s="820"/>
      <c r="B27" s="2012"/>
      <c r="C27" s="2012"/>
      <c r="D27" s="2012"/>
      <c r="E27" s="2012"/>
      <c r="F27" s="2012"/>
      <c r="G27" s="2012"/>
      <c r="H27" s="2012"/>
      <c r="I27" s="820"/>
    </row>
    <row r="28" spans="1:12">
      <c r="A28" s="820"/>
      <c r="B28" s="2012"/>
      <c r="C28" s="2012"/>
      <c r="D28" s="2012"/>
      <c r="E28" s="2012"/>
      <c r="F28" s="2012"/>
      <c r="G28" s="2012"/>
      <c r="H28" s="2012"/>
      <c r="I28" s="820"/>
    </row>
    <row r="29" spans="1:12">
      <c r="A29" s="820"/>
      <c r="B29" s="820"/>
      <c r="C29" s="820"/>
      <c r="D29" s="820"/>
      <c r="E29" s="820"/>
      <c r="F29" s="820"/>
      <c r="G29" s="820"/>
      <c r="H29" s="820"/>
      <c r="I29" s="820"/>
    </row>
    <row r="30" spans="1:12">
      <c r="A30" s="820"/>
      <c r="B30" s="820"/>
      <c r="C30" s="820"/>
      <c r="D30" s="820"/>
      <c r="E30" s="820"/>
      <c r="F30" s="820"/>
      <c r="G30" s="820"/>
      <c r="H30" s="820"/>
      <c r="I30" s="820"/>
    </row>
    <row r="31" spans="1:12">
      <c r="A31" s="820"/>
      <c r="B31" s="820"/>
      <c r="C31" s="820"/>
      <c r="D31" s="820"/>
      <c r="E31" s="820"/>
      <c r="F31" s="820"/>
      <c r="G31" s="820"/>
      <c r="H31" s="820"/>
      <c r="I31" s="820"/>
    </row>
    <row r="32" spans="1:12">
      <c r="A32" s="820"/>
      <c r="B32" s="820"/>
      <c r="C32" s="820"/>
      <c r="D32" s="820"/>
      <c r="E32" s="820"/>
      <c r="F32" s="820"/>
      <c r="G32" s="820"/>
      <c r="H32" s="820"/>
      <c r="I32" s="820"/>
    </row>
    <row r="33" spans="1:12">
      <c r="A33" s="820"/>
      <c r="B33" s="820"/>
      <c r="C33" s="820"/>
      <c r="D33" s="820"/>
      <c r="E33" s="820"/>
      <c r="F33" s="820"/>
      <c r="G33" s="820"/>
      <c r="H33" s="820"/>
      <c r="I33" s="820"/>
    </row>
    <row r="34" spans="1:12" ht="63.75" customHeight="1">
      <c r="A34" s="820"/>
      <c r="B34" s="2014"/>
      <c r="C34" s="2014"/>
      <c r="D34" s="2014"/>
      <c r="E34" s="2014"/>
      <c r="F34" s="2014"/>
      <c r="G34" s="2014"/>
      <c r="H34" s="2014"/>
      <c r="I34" s="820"/>
    </row>
    <row r="35" spans="1:12">
      <c r="A35" s="820"/>
      <c r="B35" s="820"/>
      <c r="C35" s="820"/>
      <c r="D35" s="820"/>
      <c r="E35" s="820"/>
      <c r="F35" s="820"/>
      <c r="G35" s="820"/>
      <c r="H35" s="820"/>
      <c r="I35" s="820"/>
    </row>
    <row r="36" spans="1:12">
      <c r="A36" s="820"/>
      <c r="B36" s="820"/>
      <c r="C36" s="820"/>
      <c r="D36" s="820"/>
      <c r="E36" s="820"/>
      <c r="F36" s="820"/>
      <c r="G36" s="820"/>
      <c r="H36" s="820"/>
      <c r="I36" s="820"/>
    </row>
    <row r="37" spans="1:12">
      <c r="A37" s="820"/>
      <c r="B37" s="820"/>
      <c r="C37" s="820"/>
      <c r="D37" s="820"/>
      <c r="E37" s="820"/>
      <c r="F37" s="820"/>
      <c r="G37" s="820"/>
      <c r="H37" s="820"/>
      <c r="I37" s="820"/>
    </row>
    <row r="38" spans="1:12">
      <c r="A38" s="820"/>
      <c r="B38" s="820"/>
      <c r="C38" s="820"/>
      <c r="D38" s="820"/>
      <c r="E38" s="820"/>
      <c r="F38" s="820"/>
      <c r="G38" s="820"/>
      <c r="H38" s="820"/>
      <c r="I38" s="820"/>
    </row>
    <row r="39" spans="1:12">
      <c r="A39" s="820"/>
      <c r="B39" s="820"/>
      <c r="C39" s="820"/>
      <c r="D39" s="820"/>
      <c r="E39" s="820"/>
      <c r="F39" s="820"/>
      <c r="G39" s="820"/>
      <c r="H39" s="820"/>
      <c r="I39" s="820"/>
    </row>
    <row r="40" spans="1:12">
      <c r="A40" s="820"/>
      <c r="B40" s="820"/>
      <c r="C40" s="820"/>
      <c r="D40" s="820"/>
      <c r="E40" s="820"/>
      <c r="F40" s="820"/>
      <c r="G40" s="820"/>
      <c r="H40" s="820"/>
      <c r="I40" s="820"/>
    </row>
    <row r="41" spans="1:12">
      <c r="A41" s="820"/>
      <c r="B41" s="820"/>
      <c r="C41" s="820"/>
      <c r="D41" s="820"/>
      <c r="E41" s="820"/>
      <c r="F41" s="820"/>
      <c r="G41" s="820"/>
      <c r="H41" s="820"/>
      <c r="I41" s="820"/>
    </row>
    <row r="42" spans="1:12">
      <c r="A42" s="820"/>
      <c r="B42" s="820"/>
      <c r="C42" s="820"/>
      <c r="D42" s="820"/>
      <c r="E42" s="820"/>
      <c r="F42" s="820"/>
      <c r="G42" s="820"/>
      <c r="H42" s="820"/>
      <c r="I42" s="820"/>
      <c r="L42" s="913"/>
    </row>
    <row r="43" spans="1:12">
      <c r="A43" s="820"/>
      <c r="B43" s="820"/>
      <c r="C43" s="820"/>
      <c r="D43" s="820"/>
      <c r="E43" s="820"/>
      <c r="F43" s="820"/>
      <c r="G43" s="820"/>
      <c r="H43" s="820"/>
      <c r="I43" s="820"/>
    </row>
    <row r="44" spans="1:12">
      <c r="A44" s="820"/>
      <c r="B44" s="820"/>
      <c r="C44" s="820"/>
      <c r="D44" s="820"/>
      <c r="E44" s="820"/>
      <c r="F44" s="820"/>
      <c r="G44" s="820"/>
      <c r="H44" s="820"/>
      <c r="I44" s="820"/>
    </row>
    <row r="45" spans="1:12">
      <c r="A45" s="820"/>
      <c r="B45" s="820"/>
      <c r="C45" s="820"/>
      <c r="D45" s="820"/>
      <c r="E45" s="820"/>
      <c r="F45" s="820"/>
      <c r="G45" s="820"/>
      <c r="H45" s="820"/>
      <c r="I45" s="820"/>
    </row>
    <row r="46" spans="1:12">
      <c r="A46" s="820"/>
      <c r="B46" s="820"/>
      <c r="C46" s="820"/>
      <c r="D46" s="820"/>
      <c r="E46" s="820"/>
      <c r="F46" s="820"/>
      <c r="G46" s="820"/>
      <c r="H46" s="820"/>
      <c r="I46" s="820"/>
    </row>
    <row r="47" spans="1:12">
      <c r="A47" s="820"/>
      <c r="B47" s="820"/>
      <c r="C47" s="820"/>
      <c r="D47" s="820"/>
      <c r="E47" s="820"/>
      <c r="F47" s="820"/>
      <c r="G47" s="820"/>
      <c r="H47" s="820"/>
      <c r="I47" s="820"/>
    </row>
    <row r="48" spans="1:12">
      <c r="A48" s="820"/>
      <c r="B48" s="820"/>
      <c r="C48" s="820"/>
      <c r="D48" s="820"/>
      <c r="E48" s="820"/>
      <c r="F48" s="820"/>
      <c r="G48" s="820"/>
      <c r="H48" s="820"/>
      <c r="I48" s="820"/>
    </row>
    <row r="49" spans="1:9">
      <c r="A49" s="2013"/>
      <c r="B49" s="2013"/>
      <c r="C49" s="2013"/>
      <c r="D49" s="2013"/>
      <c r="E49" s="2013"/>
      <c r="F49" s="2013"/>
      <c r="G49" s="2013"/>
      <c r="H49" s="2013"/>
      <c r="I49" s="2013"/>
    </row>
    <row r="50" spans="1:9">
      <c r="A50" s="2013"/>
      <c r="B50" s="2013"/>
      <c r="C50" s="2013"/>
      <c r="D50" s="2013"/>
      <c r="E50" s="2013"/>
      <c r="F50" s="2013"/>
      <c r="G50" s="2013"/>
      <c r="H50" s="2013"/>
      <c r="I50" s="2013"/>
    </row>
    <row r="51" spans="1:9">
      <c r="A51" s="2013"/>
      <c r="B51" s="2013"/>
      <c r="C51" s="2013"/>
      <c r="D51" s="2013"/>
      <c r="E51" s="2013"/>
      <c r="F51" s="2013"/>
      <c r="G51" s="2013"/>
      <c r="H51" s="2013"/>
      <c r="I51" s="2013"/>
    </row>
    <row r="52" spans="1:9">
      <c r="A52" s="2013"/>
      <c r="B52" s="2013"/>
      <c r="C52" s="2013"/>
      <c r="D52" s="2013"/>
      <c r="E52" s="2013"/>
      <c r="F52" s="2013"/>
      <c r="G52" s="2013"/>
      <c r="H52" s="2013"/>
      <c r="I52" s="2013"/>
    </row>
    <row r="53" spans="1:9">
      <c r="A53" s="2013"/>
      <c r="B53" s="2013"/>
      <c r="C53" s="2013"/>
      <c r="D53" s="2013"/>
      <c r="E53" s="2013"/>
      <c r="F53" s="2013"/>
      <c r="G53" s="2013"/>
      <c r="H53" s="2013"/>
      <c r="I53" s="2013"/>
    </row>
    <row r="54" spans="1:9">
      <c r="A54" s="2013"/>
      <c r="B54" s="2013"/>
      <c r="C54" s="2013"/>
      <c r="D54" s="2013"/>
      <c r="E54" s="2013"/>
      <c r="F54" s="2013"/>
      <c r="G54" s="2013"/>
      <c r="H54" s="2013"/>
      <c r="I54" s="2013"/>
    </row>
    <row r="55" spans="1:9">
      <c r="A55" s="820"/>
      <c r="B55" s="820"/>
      <c r="C55" s="820"/>
      <c r="D55" s="820"/>
      <c r="E55" s="820"/>
      <c r="F55" s="820"/>
      <c r="G55" s="820"/>
      <c r="H55" s="820"/>
      <c r="I55" s="820"/>
    </row>
    <row r="56" spans="1:9">
      <c r="A56" s="820"/>
      <c r="B56" s="820"/>
      <c r="C56" s="820"/>
      <c r="D56" s="820"/>
      <c r="E56" s="820"/>
      <c r="F56" s="820"/>
      <c r="G56" s="820"/>
      <c r="H56" s="820"/>
      <c r="I56" s="820"/>
    </row>
  </sheetData>
  <sheetProtection algorithmName="SHA-512" hashValue="pw8DzKOwLU0t50NY2S+b4csa28eCGklywtSoDXEtqTrE+yb42X+/aivolzEXRrHiK9IEcW2dmKio9e5Zpy0DDg==" saltValue="7c0kEkmYF6cMQfDLhIlPmw==" spinCount="100000" sheet="1" objects="1" scenarios="1" selectLockedCells="1"/>
  <mergeCells count="4">
    <mergeCell ref="B24:H25"/>
    <mergeCell ref="B26:H28"/>
    <mergeCell ref="A49:I54"/>
    <mergeCell ref="B34:H34"/>
  </mergeCell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B1:U85"/>
  <sheetViews>
    <sheetView showGridLines="0" showRowColHeaders="0" zoomScale="75" zoomScaleNormal="75" zoomScaleSheetLayoutView="100" workbookViewId="0">
      <selection activeCell="M18" sqref="M18"/>
    </sheetView>
  </sheetViews>
  <sheetFormatPr defaultColWidth="0" defaultRowHeight="12.75" zeroHeight="1"/>
  <cols>
    <col min="1" max="1" width="5.140625" style="327" customWidth="1"/>
    <col min="2" max="2" width="3" style="327" customWidth="1"/>
    <col min="3" max="3" width="31.140625" style="327" customWidth="1"/>
    <col min="4" max="4" width="16" style="327" customWidth="1"/>
    <col min="5" max="5" width="10" style="327" customWidth="1"/>
    <col min="6" max="6" width="5.7109375" style="327" customWidth="1"/>
    <col min="7" max="7" width="28.85546875" style="327" customWidth="1"/>
    <col min="8" max="8" width="5.7109375" style="327" customWidth="1"/>
    <col min="9" max="9" width="7" style="327" customWidth="1"/>
    <col min="10" max="10" width="5.7109375" style="327" customWidth="1"/>
    <col min="11" max="11" width="8" style="327" customWidth="1"/>
    <col min="12" max="13" width="5.7109375" style="327" customWidth="1"/>
    <col min="14" max="16384" width="0" style="327" hidden="1"/>
  </cols>
  <sheetData>
    <row r="1" spans="2:13"/>
    <row r="2" spans="2:13" ht="13.5" customHeight="1">
      <c r="C2" s="162"/>
      <c r="D2" s="162"/>
      <c r="E2" s="162"/>
      <c r="F2" s="162"/>
      <c r="G2" s="162"/>
      <c r="H2" s="162"/>
      <c r="I2" s="162"/>
      <c r="J2" s="162"/>
      <c r="K2" s="162"/>
      <c r="L2" s="162"/>
      <c r="M2" s="162"/>
    </row>
    <row r="3" spans="2:13">
      <c r="B3" s="492"/>
      <c r="C3" s="493"/>
      <c r="D3" s="493"/>
      <c r="E3" s="493"/>
      <c r="F3" s="493"/>
      <c r="G3" s="493"/>
      <c r="H3" s="493"/>
      <c r="I3" s="493"/>
      <c r="J3" s="493"/>
      <c r="K3" s="493"/>
      <c r="L3" s="494"/>
      <c r="M3" s="162"/>
    </row>
    <row r="4" spans="2:13" ht="40.5" customHeight="1">
      <c r="B4" s="495"/>
      <c r="C4" s="2015" t="s">
        <v>3934</v>
      </c>
      <c r="D4" s="2016"/>
      <c r="E4" s="2016"/>
      <c r="F4" s="2016"/>
      <c r="G4" s="2016"/>
      <c r="H4" s="2016"/>
      <c r="I4" s="2016"/>
      <c r="J4" s="2016"/>
      <c r="K4" s="2016"/>
      <c r="L4" s="496"/>
      <c r="M4" s="162"/>
    </row>
    <row r="5" spans="2:13">
      <c r="B5" s="495"/>
      <c r="C5" s="162"/>
      <c r="D5" s="162"/>
      <c r="E5" s="162"/>
      <c r="F5" s="162"/>
      <c r="G5" s="162"/>
      <c r="H5" s="162"/>
      <c r="I5" s="162"/>
      <c r="J5" s="162"/>
      <c r="K5" s="162"/>
      <c r="L5" s="496"/>
      <c r="M5" s="162"/>
    </row>
    <row r="6" spans="2:13">
      <c r="B6" s="495"/>
      <c r="C6" s="162"/>
      <c r="D6" s="162"/>
      <c r="E6" s="162"/>
      <c r="F6" s="162"/>
      <c r="G6" s="162"/>
      <c r="H6" s="162"/>
      <c r="I6" s="162"/>
      <c r="J6" s="162"/>
      <c r="K6" s="162"/>
      <c r="L6" s="496"/>
      <c r="M6" s="162"/>
    </row>
    <row r="7" spans="2:13">
      <c r="B7" s="495"/>
      <c r="C7" s="162"/>
      <c r="D7" s="162"/>
      <c r="E7" s="162"/>
      <c r="F7" s="162"/>
      <c r="G7" s="162"/>
      <c r="H7" s="162"/>
      <c r="I7" s="162"/>
      <c r="J7" s="162"/>
      <c r="K7" s="162"/>
      <c r="L7" s="496"/>
      <c r="M7" s="162"/>
    </row>
    <row r="8" spans="2:13">
      <c r="B8" s="495"/>
      <c r="C8" s="162"/>
      <c r="D8" s="162"/>
      <c r="E8" s="162"/>
      <c r="F8" s="162"/>
      <c r="G8" s="162"/>
      <c r="H8" s="162"/>
      <c r="I8" s="162"/>
      <c r="J8" s="162"/>
      <c r="K8" s="162"/>
      <c r="L8" s="496"/>
      <c r="M8" s="162"/>
    </row>
    <row r="9" spans="2:13">
      <c r="B9" s="495"/>
      <c r="C9" s="162"/>
      <c r="D9" s="162"/>
      <c r="E9" s="162"/>
      <c r="F9" s="162"/>
      <c r="G9" s="162"/>
      <c r="H9" s="162"/>
      <c r="I9" s="162"/>
      <c r="J9" s="162"/>
      <c r="K9" s="162"/>
      <c r="L9" s="496"/>
      <c r="M9" s="162"/>
    </row>
    <row r="10" spans="2:13">
      <c r="B10" s="495"/>
      <c r="C10" s="162"/>
      <c r="D10" s="162"/>
      <c r="E10" s="162"/>
      <c r="F10" s="162"/>
      <c r="G10" s="162"/>
      <c r="H10" s="162"/>
      <c r="I10" s="162"/>
      <c r="J10" s="162"/>
      <c r="K10" s="162"/>
      <c r="L10" s="496"/>
      <c r="M10" s="162"/>
    </row>
    <row r="11" spans="2:13">
      <c r="B11" s="495"/>
      <c r="C11" s="162"/>
      <c r="D11" s="162"/>
      <c r="E11" s="162"/>
      <c r="F11" s="162"/>
      <c r="G11" s="162"/>
      <c r="H11" s="162"/>
      <c r="I11" s="162"/>
      <c r="J11" s="162"/>
      <c r="K11" s="162"/>
      <c r="L11" s="496"/>
      <c r="M11" s="162"/>
    </row>
    <row r="12" spans="2:13">
      <c r="B12" s="495"/>
      <c r="C12" s="162"/>
      <c r="D12" s="162"/>
      <c r="E12" s="162"/>
      <c r="F12" s="162"/>
      <c r="G12" s="162"/>
      <c r="H12" s="162"/>
      <c r="I12" s="162"/>
      <c r="J12" s="162"/>
      <c r="K12" s="162"/>
      <c r="L12" s="496"/>
      <c r="M12" s="162"/>
    </row>
    <row r="13" spans="2:13">
      <c r="B13" s="495"/>
      <c r="C13" s="162"/>
      <c r="D13" s="162"/>
      <c r="E13" s="162"/>
      <c r="F13" s="162"/>
      <c r="G13" s="162"/>
      <c r="H13" s="162"/>
      <c r="I13" s="162"/>
      <c r="J13" s="162"/>
      <c r="K13" s="162"/>
      <c r="L13" s="496"/>
      <c r="M13" s="162"/>
    </row>
    <row r="14" spans="2:13">
      <c r="B14" s="495"/>
      <c r="C14" s="162"/>
      <c r="D14" s="162"/>
      <c r="E14" s="162"/>
      <c r="F14" s="162"/>
      <c r="G14" s="162"/>
      <c r="H14" s="162"/>
      <c r="I14" s="162"/>
      <c r="J14" s="162"/>
      <c r="K14" s="162"/>
      <c r="L14" s="496"/>
      <c r="M14" s="162"/>
    </row>
    <row r="15" spans="2:13">
      <c r="B15" s="495"/>
      <c r="C15" s="162"/>
      <c r="D15" s="162"/>
      <c r="E15" s="162"/>
      <c r="F15" s="162"/>
      <c r="G15" s="162"/>
      <c r="H15" s="162"/>
      <c r="I15" s="162"/>
      <c r="J15" s="162"/>
      <c r="K15" s="162"/>
      <c r="L15" s="496"/>
      <c r="M15" s="162"/>
    </row>
    <row r="16" spans="2:13">
      <c r="B16" s="495"/>
      <c r="C16" s="162"/>
      <c r="D16" s="162"/>
      <c r="E16" s="162"/>
      <c r="F16" s="162"/>
      <c r="G16" s="162"/>
      <c r="H16" s="162"/>
      <c r="I16" s="162"/>
      <c r="J16" s="162"/>
      <c r="K16" s="162"/>
      <c r="L16" s="496"/>
      <c r="M16" s="162"/>
    </row>
    <row r="17" spans="2:21">
      <c r="B17" s="495"/>
      <c r="C17" s="162"/>
      <c r="D17" s="162"/>
      <c r="E17" s="162"/>
      <c r="F17" s="162"/>
      <c r="G17" s="162"/>
      <c r="H17" s="162"/>
      <c r="I17" s="162"/>
      <c r="J17" s="162"/>
      <c r="K17" s="162"/>
      <c r="L17" s="496"/>
      <c r="M17" s="162"/>
    </row>
    <row r="18" spans="2:21">
      <c r="B18" s="495"/>
      <c r="C18" s="162"/>
      <c r="D18" s="162"/>
      <c r="E18" s="162"/>
      <c r="F18" s="162"/>
      <c r="G18" s="162"/>
      <c r="H18" s="162"/>
      <c r="I18" s="162"/>
      <c r="J18" s="162"/>
      <c r="K18" s="162"/>
      <c r="L18" s="496"/>
      <c r="M18" s="162"/>
    </row>
    <row r="19" spans="2:21">
      <c r="B19" s="495"/>
      <c r="C19" s="162"/>
      <c r="D19" s="162"/>
      <c r="E19" s="162"/>
      <c r="F19" s="162"/>
      <c r="G19" s="162"/>
      <c r="H19" s="162"/>
      <c r="I19" s="162"/>
      <c r="J19" s="162"/>
      <c r="K19" s="162"/>
      <c r="L19" s="496"/>
      <c r="M19" s="162"/>
    </row>
    <row r="20" spans="2:21">
      <c r="B20" s="495"/>
      <c r="C20" s="162"/>
      <c r="D20" s="162"/>
      <c r="E20" s="162"/>
      <c r="F20" s="162"/>
      <c r="G20" s="162"/>
      <c r="H20" s="162"/>
      <c r="I20" s="162"/>
      <c r="J20" s="162"/>
      <c r="K20" s="162"/>
      <c r="L20" s="496"/>
      <c r="M20" s="162"/>
    </row>
    <row r="21" spans="2:21">
      <c r="B21" s="495"/>
      <c r="C21" s="162"/>
      <c r="D21" s="162"/>
      <c r="E21" s="162"/>
      <c r="F21" s="162"/>
      <c r="G21" s="162"/>
      <c r="H21" s="162"/>
      <c r="I21" s="162"/>
      <c r="J21" s="162"/>
      <c r="K21" s="162"/>
      <c r="L21" s="496"/>
      <c r="M21" s="162"/>
      <c r="U21" s="785"/>
    </row>
    <row r="22" spans="2:21">
      <c r="B22" s="495"/>
      <c r="C22" s="162"/>
      <c r="D22" s="162"/>
      <c r="E22" s="162"/>
      <c r="F22" s="162"/>
      <c r="G22" s="162"/>
      <c r="H22" s="162"/>
      <c r="I22" s="162"/>
      <c r="J22" s="162"/>
      <c r="K22" s="162"/>
      <c r="L22" s="496"/>
      <c r="M22" s="162"/>
      <c r="U22" s="785"/>
    </row>
    <row r="23" spans="2:21">
      <c r="B23" s="495"/>
      <c r="C23" s="162"/>
      <c r="D23" s="162"/>
      <c r="E23" s="162"/>
      <c r="F23" s="162"/>
      <c r="G23" s="162"/>
      <c r="H23" s="162"/>
      <c r="I23" s="162"/>
      <c r="J23" s="162"/>
      <c r="K23" s="162"/>
      <c r="L23" s="496"/>
      <c r="M23" s="162"/>
      <c r="U23" s="785"/>
    </row>
    <row r="24" spans="2:21">
      <c r="B24" s="495"/>
      <c r="C24" s="162"/>
      <c r="D24" s="162"/>
      <c r="E24" s="162"/>
      <c r="F24" s="162"/>
      <c r="G24" s="162"/>
      <c r="H24" s="162"/>
      <c r="I24" s="162"/>
      <c r="J24" s="162"/>
      <c r="K24" s="162"/>
      <c r="L24" s="496"/>
      <c r="M24" s="162"/>
      <c r="U24" s="785"/>
    </row>
    <row r="25" spans="2:21">
      <c r="B25" s="495"/>
      <c r="C25" s="162"/>
      <c r="D25" s="162"/>
      <c r="E25" s="162"/>
      <c r="F25" s="162"/>
      <c r="G25" s="162"/>
      <c r="H25" s="162"/>
      <c r="I25" s="162"/>
      <c r="J25" s="162"/>
      <c r="K25" s="162"/>
      <c r="L25" s="496"/>
      <c r="M25" s="162"/>
      <c r="U25" s="785"/>
    </row>
    <row r="26" spans="2:21">
      <c r="B26" s="495"/>
      <c r="C26" s="162"/>
      <c r="D26" s="162"/>
      <c r="E26" s="162"/>
      <c r="F26" s="162"/>
      <c r="G26" s="162"/>
      <c r="H26" s="162"/>
      <c r="I26" s="162"/>
      <c r="J26" s="162"/>
      <c r="K26" s="162"/>
      <c r="L26" s="496"/>
      <c r="M26" s="162"/>
      <c r="U26" s="785"/>
    </row>
    <row r="27" spans="2:21">
      <c r="B27" s="495"/>
      <c r="C27" s="162"/>
      <c r="D27" s="162"/>
      <c r="E27" s="162"/>
      <c r="F27" s="162"/>
      <c r="G27" s="162"/>
      <c r="H27" s="162"/>
      <c r="I27" s="162"/>
      <c r="J27" s="162"/>
      <c r="K27" s="162"/>
      <c r="L27" s="496"/>
      <c r="M27" s="162"/>
      <c r="U27" s="785"/>
    </row>
    <row r="28" spans="2:21">
      <c r="B28" s="495"/>
      <c r="C28" s="162"/>
      <c r="D28" s="162"/>
      <c r="E28" s="162"/>
      <c r="F28" s="162"/>
      <c r="G28" s="162"/>
      <c r="H28" s="162"/>
      <c r="I28" s="162"/>
      <c r="J28" s="162"/>
      <c r="K28" s="162"/>
      <c r="L28" s="496"/>
      <c r="M28" s="162"/>
      <c r="U28" s="785"/>
    </row>
    <row r="29" spans="2:21">
      <c r="B29" s="495"/>
      <c r="C29" s="162"/>
      <c r="D29" s="162"/>
      <c r="E29" s="162"/>
      <c r="F29" s="162"/>
      <c r="G29" s="162"/>
      <c r="H29" s="162"/>
      <c r="I29" s="162"/>
      <c r="J29" s="162"/>
      <c r="K29" s="162"/>
      <c r="L29" s="496"/>
      <c r="M29" s="162"/>
      <c r="U29" s="785"/>
    </row>
    <row r="30" spans="2:21">
      <c r="B30" s="495"/>
      <c r="C30" s="162"/>
      <c r="D30" s="162"/>
      <c r="E30" s="162"/>
      <c r="F30" s="162"/>
      <c r="G30" s="162"/>
      <c r="H30" s="162"/>
      <c r="I30" s="162"/>
      <c r="J30" s="162"/>
      <c r="K30" s="162"/>
      <c r="L30" s="496"/>
      <c r="M30" s="162"/>
      <c r="U30" s="785"/>
    </row>
    <row r="31" spans="2:21">
      <c r="B31" s="495"/>
      <c r="C31" s="162"/>
      <c r="D31" s="162"/>
      <c r="E31" s="162"/>
      <c r="F31" s="162"/>
      <c r="G31" s="162"/>
      <c r="H31" s="162"/>
      <c r="I31" s="162"/>
      <c r="J31" s="162"/>
      <c r="K31" s="162"/>
      <c r="L31" s="496"/>
      <c r="M31" s="162"/>
      <c r="U31" s="785"/>
    </row>
    <row r="32" spans="2:21">
      <c r="B32" s="495"/>
      <c r="C32" s="162"/>
      <c r="D32" s="162"/>
      <c r="E32" s="162"/>
      <c r="F32" s="162"/>
      <c r="G32" s="162"/>
      <c r="H32" s="162"/>
      <c r="I32" s="162"/>
      <c r="J32" s="162"/>
      <c r="K32" s="162"/>
      <c r="L32" s="496"/>
      <c r="M32" s="162"/>
    </row>
    <row r="33" spans="2:13">
      <c r="B33" s="495"/>
      <c r="C33" s="162"/>
      <c r="D33" s="162"/>
      <c r="E33" s="162"/>
      <c r="F33" s="162"/>
      <c r="G33" s="162"/>
      <c r="H33" s="162"/>
      <c r="I33" s="162"/>
      <c r="J33" s="162"/>
      <c r="K33" s="162"/>
      <c r="L33" s="496"/>
      <c r="M33" s="162"/>
    </row>
    <row r="34" spans="2:13">
      <c r="B34" s="495"/>
      <c r="C34" s="162"/>
      <c r="D34" s="162"/>
      <c r="E34" s="162"/>
      <c r="F34" s="162"/>
      <c r="G34" s="162"/>
      <c r="H34" s="162"/>
      <c r="I34" s="162"/>
      <c r="J34" s="162"/>
      <c r="K34" s="162"/>
      <c r="L34" s="496"/>
      <c r="M34" s="162"/>
    </row>
    <row r="35" spans="2:13">
      <c r="B35" s="495"/>
      <c r="C35" s="162"/>
      <c r="D35" s="162"/>
      <c r="E35" s="162"/>
      <c r="F35" s="162"/>
      <c r="G35" s="162"/>
      <c r="H35" s="162"/>
      <c r="I35" s="162"/>
      <c r="J35" s="162"/>
      <c r="K35" s="162"/>
      <c r="L35" s="496"/>
      <c r="M35" s="162"/>
    </row>
    <row r="36" spans="2:13">
      <c r="B36" s="495"/>
      <c r="C36" s="162"/>
      <c r="D36" s="162"/>
      <c r="E36" s="162"/>
      <c r="F36" s="162"/>
      <c r="G36" s="162"/>
      <c r="H36" s="162"/>
      <c r="I36" s="162"/>
      <c r="J36" s="162"/>
      <c r="K36" s="162"/>
      <c r="L36" s="496"/>
      <c r="M36" s="162"/>
    </row>
    <row r="37" spans="2:13">
      <c r="B37" s="495"/>
      <c r="C37" s="162"/>
      <c r="D37" s="162"/>
      <c r="E37" s="162"/>
      <c r="F37" s="162"/>
      <c r="G37" s="162"/>
      <c r="H37" s="162"/>
      <c r="I37" s="162"/>
      <c r="J37" s="162"/>
      <c r="K37" s="162"/>
      <c r="L37" s="496"/>
      <c r="M37" s="162"/>
    </row>
    <row r="38" spans="2:13">
      <c r="B38" s="495"/>
      <c r="C38" s="162"/>
      <c r="D38" s="162"/>
      <c r="E38" s="162"/>
      <c r="F38" s="162"/>
      <c r="G38" s="162"/>
      <c r="H38" s="162"/>
      <c r="I38" s="162"/>
      <c r="J38" s="162"/>
      <c r="K38" s="162"/>
      <c r="L38" s="496"/>
      <c r="M38" s="162"/>
    </row>
    <row r="39" spans="2:13">
      <c r="B39" s="495"/>
      <c r="C39" s="162"/>
      <c r="D39" s="162"/>
      <c r="E39" s="162"/>
      <c r="F39" s="162"/>
      <c r="G39" s="162"/>
      <c r="H39" s="162"/>
      <c r="I39" s="162"/>
      <c r="J39" s="162"/>
      <c r="K39" s="162"/>
      <c r="L39" s="496"/>
      <c r="M39" s="162"/>
    </row>
    <row r="40" spans="2:13">
      <c r="B40" s="495"/>
      <c r="C40" s="162"/>
      <c r="D40" s="162"/>
      <c r="E40" s="162"/>
      <c r="F40" s="162"/>
      <c r="G40" s="162"/>
      <c r="H40" s="162"/>
      <c r="I40" s="162"/>
      <c r="J40" s="162"/>
      <c r="K40" s="162"/>
      <c r="L40" s="496"/>
      <c r="M40" s="162"/>
    </row>
    <row r="41" spans="2:13">
      <c r="B41" s="495"/>
      <c r="C41" s="162"/>
      <c r="D41" s="162"/>
      <c r="E41" s="162"/>
      <c r="F41" s="162"/>
      <c r="G41" s="162"/>
      <c r="H41" s="162"/>
      <c r="I41" s="162"/>
      <c r="J41" s="162"/>
      <c r="K41" s="162"/>
      <c r="L41" s="496"/>
      <c r="M41" s="162"/>
    </row>
    <row r="42" spans="2:13">
      <c r="B42" s="495"/>
      <c r="C42" s="162"/>
      <c r="D42" s="162"/>
      <c r="E42" s="162"/>
      <c r="F42" s="162"/>
      <c r="G42" s="162"/>
      <c r="H42" s="162"/>
      <c r="I42" s="162"/>
      <c r="J42" s="162"/>
      <c r="K42" s="162"/>
      <c r="L42" s="496"/>
      <c r="M42" s="162"/>
    </row>
    <row r="43" spans="2:13">
      <c r="B43" s="495"/>
      <c r="C43" s="162"/>
      <c r="D43" s="162"/>
      <c r="E43" s="162"/>
      <c r="F43" s="162"/>
      <c r="G43" s="162"/>
      <c r="H43" s="162"/>
      <c r="I43" s="162"/>
      <c r="J43" s="162"/>
      <c r="K43" s="162"/>
      <c r="L43" s="496"/>
      <c r="M43" s="162"/>
    </row>
    <row r="44" spans="2:13">
      <c r="B44" s="495"/>
      <c r="C44" s="162"/>
      <c r="D44" s="162"/>
      <c r="E44" s="162"/>
      <c r="F44" s="162"/>
      <c r="G44" s="162"/>
      <c r="H44" s="162"/>
      <c r="I44" s="162"/>
      <c r="J44" s="162"/>
      <c r="K44" s="162"/>
      <c r="L44" s="496"/>
      <c r="M44" s="162"/>
    </row>
    <row r="45" spans="2:13">
      <c r="B45" s="495"/>
      <c r="C45" s="162"/>
      <c r="D45" s="162"/>
      <c r="E45" s="162"/>
      <c r="F45" s="162"/>
      <c r="G45" s="162"/>
      <c r="H45" s="162"/>
      <c r="I45" s="162"/>
      <c r="J45" s="162"/>
      <c r="K45" s="162"/>
      <c r="L45" s="496"/>
      <c r="M45" s="162"/>
    </row>
    <row r="46" spans="2:13">
      <c r="B46" s="495"/>
      <c r="C46" s="162"/>
      <c r="D46" s="162"/>
      <c r="E46" s="162"/>
      <c r="F46" s="162"/>
      <c r="G46" s="162"/>
      <c r="H46" s="162"/>
      <c r="I46" s="162"/>
      <c r="J46" s="162"/>
      <c r="K46" s="162"/>
      <c r="L46" s="496"/>
      <c r="M46" s="162"/>
    </row>
    <row r="47" spans="2:13">
      <c r="B47" s="495"/>
      <c r="C47" s="162"/>
      <c r="D47" s="162"/>
      <c r="E47" s="162"/>
      <c r="F47" s="162"/>
      <c r="G47" s="162"/>
      <c r="H47" s="162"/>
      <c r="I47" s="162"/>
      <c r="J47" s="162"/>
      <c r="K47" s="162"/>
      <c r="L47" s="496"/>
      <c r="M47" s="162"/>
    </row>
    <row r="48" spans="2:13">
      <c r="B48" s="495"/>
      <c r="C48" s="162"/>
      <c r="D48" s="162"/>
      <c r="E48" s="162"/>
      <c r="F48" s="162"/>
      <c r="G48" s="162"/>
      <c r="H48" s="162"/>
      <c r="I48" s="162"/>
      <c r="J48" s="162"/>
      <c r="K48" s="162"/>
      <c r="L48" s="496"/>
      <c r="M48" s="162"/>
    </row>
    <row r="49" spans="2:13">
      <c r="B49" s="495"/>
      <c r="C49" s="162"/>
      <c r="D49" s="162"/>
      <c r="E49" s="162"/>
      <c r="F49" s="162"/>
      <c r="G49" s="162"/>
      <c r="H49" s="162"/>
      <c r="I49" s="162"/>
      <c r="J49" s="162"/>
      <c r="K49" s="162"/>
      <c r="L49" s="496"/>
      <c r="M49" s="162"/>
    </row>
    <row r="50" spans="2:13">
      <c r="B50" s="495"/>
      <c r="C50" s="162"/>
      <c r="D50" s="162"/>
      <c r="E50" s="162"/>
      <c r="F50" s="162"/>
      <c r="G50" s="162"/>
      <c r="H50" s="162"/>
      <c r="I50" s="162"/>
      <c r="J50" s="162"/>
      <c r="K50" s="162"/>
      <c r="L50" s="496"/>
      <c r="M50" s="162"/>
    </row>
    <row r="51" spans="2:13">
      <c r="B51" s="495"/>
      <c r="C51" s="162"/>
      <c r="D51" s="162"/>
      <c r="E51" s="162"/>
      <c r="F51" s="162"/>
      <c r="G51" s="162"/>
      <c r="H51" s="162"/>
      <c r="I51" s="162"/>
      <c r="J51" s="162"/>
      <c r="K51" s="162"/>
      <c r="L51" s="496"/>
      <c r="M51" s="162"/>
    </row>
    <row r="52" spans="2:13">
      <c r="B52" s="495"/>
      <c r="C52" s="162"/>
      <c r="D52" s="162"/>
      <c r="E52" s="162"/>
      <c r="F52" s="162"/>
      <c r="G52" s="162"/>
      <c r="H52" s="162"/>
      <c r="I52" s="162"/>
      <c r="J52" s="162"/>
      <c r="K52" s="162"/>
      <c r="L52" s="496"/>
      <c r="M52" s="162"/>
    </row>
    <row r="53" spans="2:13">
      <c r="B53" s="495"/>
      <c r="C53" s="162"/>
      <c r="D53" s="162"/>
      <c r="E53" s="162"/>
      <c r="F53" s="162"/>
      <c r="G53" s="162"/>
      <c r="H53" s="162"/>
      <c r="I53" s="162"/>
      <c r="J53" s="162"/>
      <c r="K53" s="162"/>
      <c r="L53" s="496"/>
      <c r="M53" s="162"/>
    </row>
    <row r="54" spans="2:13">
      <c r="B54" s="495"/>
      <c r="C54" s="162"/>
      <c r="D54" s="162"/>
      <c r="E54" s="162"/>
      <c r="F54" s="162"/>
      <c r="G54" s="162"/>
      <c r="H54" s="162"/>
      <c r="I54" s="162"/>
      <c r="J54" s="162"/>
      <c r="K54" s="162"/>
      <c r="L54" s="496"/>
      <c r="M54" s="162"/>
    </row>
    <row r="55" spans="2:13">
      <c r="B55" s="495"/>
      <c r="C55" s="162"/>
      <c r="D55" s="162"/>
      <c r="E55" s="162"/>
      <c r="F55" s="162"/>
      <c r="G55" s="162"/>
      <c r="H55" s="162"/>
      <c r="I55" s="162"/>
      <c r="J55" s="162"/>
      <c r="K55" s="162"/>
      <c r="L55" s="496"/>
      <c r="M55" s="162"/>
    </row>
    <row r="56" spans="2:13">
      <c r="B56" s="495"/>
      <c r="C56" s="162"/>
      <c r="D56" s="162"/>
      <c r="E56" s="162"/>
      <c r="F56" s="162"/>
      <c r="G56" s="162"/>
      <c r="H56" s="162"/>
      <c r="I56" s="162"/>
      <c r="J56" s="162"/>
      <c r="K56" s="162"/>
      <c r="L56" s="496"/>
      <c r="M56" s="162"/>
    </row>
    <row r="57" spans="2:13">
      <c r="B57" s="495"/>
      <c r="C57" s="162"/>
      <c r="D57" s="162"/>
      <c r="E57" s="162"/>
      <c r="F57" s="162"/>
      <c r="G57" s="162"/>
      <c r="H57" s="162"/>
      <c r="I57" s="162"/>
      <c r="J57" s="162"/>
      <c r="K57" s="162"/>
      <c r="L57" s="496"/>
      <c r="M57" s="162"/>
    </row>
    <row r="58" spans="2:13">
      <c r="B58" s="495"/>
      <c r="C58" s="162"/>
      <c r="D58" s="162"/>
      <c r="E58" s="162"/>
      <c r="F58" s="162"/>
      <c r="G58" s="162"/>
      <c r="H58" s="162"/>
      <c r="I58" s="162"/>
      <c r="J58" s="162"/>
      <c r="K58" s="162"/>
      <c r="L58" s="496"/>
      <c r="M58" s="162"/>
    </row>
    <row r="59" spans="2:13">
      <c r="B59" s="495"/>
      <c r="C59" s="162"/>
      <c r="D59" s="162"/>
      <c r="E59" s="162"/>
      <c r="F59" s="162"/>
      <c r="G59" s="162"/>
      <c r="H59" s="162"/>
      <c r="I59" s="162"/>
      <c r="J59" s="162"/>
      <c r="K59" s="162"/>
      <c r="L59" s="496"/>
      <c r="M59" s="162"/>
    </row>
    <row r="60" spans="2:13">
      <c r="B60" s="495"/>
      <c r="C60" s="162"/>
      <c r="D60" s="162"/>
      <c r="E60" s="162"/>
      <c r="F60" s="162"/>
      <c r="G60" s="162"/>
      <c r="H60" s="162"/>
      <c r="I60" s="162"/>
      <c r="J60" s="162"/>
      <c r="K60" s="162"/>
      <c r="L60" s="496"/>
      <c r="M60" s="162"/>
    </row>
    <row r="61" spans="2:13">
      <c r="B61" s="495"/>
      <c r="C61" s="162"/>
      <c r="D61" s="162"/>
      <c r="E61" s="162"/>
      <c r="F61" s="162"/>
      <c r="G61" s="162"/>
      <c r="H61" s="162"/>
      <c r="I61" s="162"/>
      <c r="J61" s="162"/>
      <c r="K61" s="162"/>
      <c r="L61" s="496"/>
      <c r="M61" s="162"/>
    </row>
    <row r="62" spans="2:13">
      <c r="B62" s="495"/>
      <c r="C62" s="162"/>
      <c r="D62" s="162"/>
      <c r="E62" s="162"/>
      <c r="F62" s="162"/>
      <c r="G62" s="162"/>
      <c r="H62" s="162"/>
      <c r="I62" s="162"/>
      <c r="J62" s="162"/>
      <c r="K62" s="162"/>
      <c r="L62" s="496"/>
      <c r="M62" s="162"/>
    </row>
    <row r="63" spans="2:13">
      <c r="B63" s="495"/>
      <c r="C63" s="162"/>
      <c r="D63" s="162"/>
      <c r="E63" s="162"/>
      <c r="F63" s="162"/>
      <c r="G63" s="162"/>
      <c r="H63" s="162"/>
      <c r="I63" s="162"/>
      <c r="J63" s="162"/>
      <c r="K63" s="162"/>
      <c r="L63" s="496"/>
      <c r="M63" s="162"/>
    </row>
    <row r="64" spans="2:13">
      <c r="B64" s="495"/>
      <c r="C64" s="162"/>
      <c r="D64" s="162"/>
      <c r="E64" s="162"/>
      <c r="F64" s="162"/>
      <c r="G64" s="162"/>
      <c r="H64" s="162"/>
      <c r="I64" s="162"/>
      <c r="J64" s="162"/>
      <c r="K64" s="162"/>
      <c r="L64" s="496"/>
      <c r="M64" s="162"/>
    </row>
    <row r="65" spans="2:13">
      <c r="B65" s="495"/>
      <c r="C65" s="162"/>
      <c r="D65" s="162"/>
      <c r="E65" s="162"/>
      <c r="F65" s="162"/>
      <c r="G65" s="162"/>
      <c r="H65" s="162"/>
      <c r="I65" s="162"/>
      <c r="J65" s="162"/>
      <c r="K65" s="162"/>
      <c r="L65" s="496"/>
      <c r="M65" s="162"/>
    </row>
    <row r="66" spans="2:13">
      <c r="B66" s="495"/>
      <c r="C66" s="162"/>
      <c r="D66" s="162"/>
      <c r="E66" s="162"/>
      <c r="F66" s="162"/>
      <c r="G66" s="162"/>
      <c r="H66" s="162"/>
      <c r="I66" s="162"/>
      <c r="J66" s="162"/>
      <c r="K66" s="162"/>
      <c r="L66" s="496"/>
      <c r="M66" s="162"/>
    </row>
    <row r="67" spans="2:13">
      <c r="B67" s="495"/>
      <c r="C67" s="162"/>
      <c r="D67" s="162"/>
      <c r="E67" s="162"/>
      <c r="F67" s="162"/>
      <c r="G67" s="162"/>
      <c r="H67" s="162"/>
      <c r="I67" s="162"/>
      <c r="J67" s="162"/>
      <c r="K67" s="162"/>
      <c r="L67" s="496"/>
      <c r="M67" s="162"/>
    </row>
    <row r="68" spans="2:13">
      <c r="B68" s="495"/>
      <c r="C68" s="162"/>
      <c r="D68" s="162"/>
      <c r="E68" s="162"/>
      <c r="F68" s="162"/>
      <c r="G68" s="162"/>
      <c r="H68" s="162"/>
      <c r="I68" s="162"/>
      <c r="J68" s="162"/>
      <c r="K68" s="162"/>
      <c r="L68" s="496"/>
      <c r="M68" s="162"/>
    </row>
    <row r="69" spans="2:13">
      <c r="B69" s="495"/>
      <c r="C69" s="162"/>
      <c r="D69" s="162"/>
      <c r="E69" s="162"/>
      <c r="F69" s="162"/>
      <c r="G69" s="162"/>
      <c r="H69" s="162"/>
      <c r="I69" s="162"/>
      <c r="J69" s="162"/>
      <c r="K69" s="162"/>
      <c r="L69" s="496"/>
      <c r="M69" s="162"/>
    </row>
    <row r="70" spans="2:13">
      <c r="B70" s="495"/>
      <c r="C70" s="162"/>
      <c r="D70" s="162"/>
      <c r="E70" s="162"/>
      <c r="F70" s="162"/>
      <c r="G70" s="162"/>
      <c r="H70" s="162"/>
      <c r="I70" s="162"/>
      <c r="J70" s="162"/>
      <c r="K70" s="162"/>
      <c r="L70" s="496"/>
      <c r="M70" s="162"/>
    </row>
    <row r="71" spans="2:13">
      <c r="B71" s="495"/>
      <c r="C71" s="162"/>
      <c r="D71" s="162"/>
      <c r="E71" s="162"/>
      <c r="F71" s="162"/>
      <c r="G71" s="162"/>
      <c r="H71" s="162"/>
      <c r="I71" s="162"/>
      <c r="J71" s="162"/>
      <c r="K71" s="162"/>
      <c r="L71" s="496"/>
      <c r="M71" s="162"/>
    </row>
    <row r="72" spans="2:13">
      <c r="B72" s="495"/>
      <c r="C72" s="162"/>
      <c r="D72" s="162"/>
      <c r="E72" s="162"/>
      <c r="F72" s="162"/>
      <c r="G72" s="162"/>
      <c r="H72" s="162"/>
      <c r="I72" s="162"/>
      <c r="J72" s="162"/>
      <c r="K72" s="162"/>
      <c r="L72" s="496"/>
      <c r="M72" s="162"/>
    </row>
    <row r="73" spans="2:13">
      <c r="B73" s="495"/>
      <c r="C73" s="162"/>
      <c r="D73" s="162"/>
      <c r="E73" s="162"/>
      <c r="F73" s="162"/>
      <c r="G73" s="162"/>
      <c r="H73" s="162"/>
      <c r="I73" s="162"/>
      <c r="J73" s="162"/>
      <c r="K73" s="162"/>
      <c r="L73" s="496"/>
      <c r="M73" s="162"/>
    </row>
    <row r="74" spans="2:13">
      <c r="B74" s="495"/>
      <c r="C74" s="162"/>
      <c r="D74" s="162"/>
      <c r="E74" s="162"/>
      <c r="F74" s="162"/>
      <c r="G74" s="162"/>
      <c r="H74" s="162"/>
      <c r="I74" s="162"/>
      <c r="J74" s="162"/>
      <c r="K74" s="162"/>
      <c r="L74" s="496"/>
      <c r="M74" s="162"/>
    </row>
    <row r="75" spans="2:13">
      <c r="B75" s="495"/>
      <c r="C75" s="162"/>
      <c r="D75" s="162"/>
      <c r="E75" s="162"/>
      <c r="F75" s="162"/>
      <c r="G75" s="162"/>
      <c r="H75" s="162"/>
      <c r="I75" s="162"/>
      <c r="J75" s="162"/>
      <c r="K75" s="162"/>
      <c r="L75" s="496"/>
      <c r="M75" s="162"/>
    </row>
    <row r="76" spans="2:13">
      <c r="B76" s="495"/>
      <c r="C76" s="162"/>
      <c r="D76" s="162"/>
      <c r="E76" s="162"/>
      <c r="F76" s="162"/>
      <c r="G76" s="162"/>
      <c r="H76" s="162"/>
      <c r="I76" s="162"/>
      <c r="J76" s="162"/>
      <c r="K76" s="162"/>
      <c r="L76" s="496"/>
      <c r="M76" s="162"/>
    </row>
    <row r="77" spans="2:13">
      <c r="B77" s="495"/>
      <c r="C77" s="162"/>
      <c r="D77" s="162"/>
      <c r="E77" s="162"/>
      <c r="F77" s="162"/>
      <c r="G77" s="162"/>
      <c r="H77" s="162"/>
      <c r="I77" s="162"/>
      <c r="J77" s="162"/>
      <c r="K77" s="162"/>
      <c r="L77" s="496"/>
      <c r="M77" s="162"/>
    </row>
    <row r="78" spans="2:13">
      <c r="B78" s="497"/>
      <c r="C78" s="498"/>
      <c r="D78" s="498"/>
      <c r="E78" s="498"/>
      <c r="F78" s="498"/>
      <c r="G78" s="498"/>
      <c r="H78" s="498"/>
      <c r="I78" s="498"/>
      <c r="J78" s="498"/>
      <c r="K78" s="499"/>
      <c r="L78" s="500"/>
      <c r="M78" s="162"/>
    </row>
    <row r="79" spans="2:13">
      <c r="C79" s="162"/>
      <c r="D79" s="162"/>
      <c r="E79" s="162"/>
      <c r="F79" s="162"/>
      <c r="G79" s="162"/>
      <c r="H79" s="162"/>
      <c r="I79" s="162"/>
      <c r="J79" s="162"/>
      <c r="K79" s="328"/>
      <c r="L79" s="162"/>
      <c r="M79" s="162"/>
    </row>
    <row r="80" spans="2:13">
      <c r="B80" s="1803" t="s">
        <v>3811</v>
      </c>
      <c r="C80" s="1804"/>
      <c r="D80" s="1804"/>
      <c r="E80" s="1804"/>
      <c r="F80" s="1804"/>
      <c r="G80" s="1804"/>
      <c r="H80" s="1804"/>
      <c r="I80" s="1804"/>
      <c r="J80" s="1804"/>
      <c r="K80" s="1804"/>
      <c r="L80" s="1805"/>
      <c r="M80" s="162"/>
    </row>
    <row r="81" spans="2:13" ht="7.5" customHeight="1">
      <c r="C81" s="206"/>
      <c r="D81" s="477"/>
      <c r="E81" s="477"/>
      <c r="F81" s="477"/>
      <c r="G81" s="477"/>
      <c r="H81" s="477"/>
      <c r="I81" s="477"/>
      <c r="J81" s="477"/>
      <c r="K81" s="477"/>
      <c r="L81" s="162"/>
      <c r="M81" s="162"/>
    </row>
    <row r="82" spans="2:13">
      <c r="B82" s="1781">
        <f>'F1'!$K$19</f>
        <v>0</v>
      </c>
      <c r="C82" s="1782"/>
      <c r="D82" s="1782"/>
      <c r="E82" s="1782"/>
      <c r="F82" s="1782"/>
      <c r="G82" s="1782"/>
      <c r="H82" s="1782"/>
      <c r="I82" s="1782"/>
      <c r="J82" s="1782"/>
      <c r="K82" s="1782"/>
      <c r="L82" s="1783"/>
      <c r="M82" s="162"/>
    </row>
    <row r="83" spans="2:13">
      <c r="C83" s="162"/>
      <c r="D83" s="162"/>
      <c r="E83" s="162"/>
      <c r="F83" s="162"/>
      <c r="G83" s="162"/>
      <c r="H83" s="162"/>
      <c r="I83" s="162"/>
      <c r="J83" s="162"/>
      <c r="M83" s="162"/>
    </row>
    <row r="84" spans="2:13">
      <c r="C84" s="162"/>
      <c r="D84" s="162"/>
      <c r="E84" s="162"/>
      <c r="F84" s="162"/>
      <c r="G84" s="162"/>
      <c r="H84" s="162"/>
      <c r="I84" s="162"/>
      <c r="J84" s="162"/>
      <c r="K84" s="162"/>
      <c r="L84" s="211" t="s">
        <v>1704</v>
      </c>
      <c r="M84" s="162"/>
    </row>
    <row r="85" spans="2:13" hidden="1">
      <c r="K85" s="329"/>
    </row>
  </sheetData>
  <sheetProtection algorithmName="SHA-512" hashValue="zgxzc6SyHtqGKsZoPNMCCPFhoxnghJB+pIdC3BgQQePj9mwSfRDlmF5QjEACEjd0ctGJYzeNo8nG1fkVlGWMfg==" saltValue="ked+OaEoLo3TIe4KssorDA==" spinCount="100000" sheet="1" objects="1" scenarios="1" selectLockedCells="1"/>
  <mergeCells count="3">
    <mergeCell ref="C4:K4"/>
    <mergeCell ref="B80:L80"/>
    <mergeCell ref="B82:L82"/>
  </mergeCells>
  <phoneticPr fontId="0" type="noConversion"/>
  <printOptions horizontalCentered="1" verticalCentered="1"/>
  <pageMargins left="0.5" right="0.48" top="0.7" bottom="0.6" header="0.51181102362204722" footer="0.43"/>
  <pageSetup paperSize="9" scale="6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C1:BS80"/>
  <sheetViews>
    <sheetView showGridLines="0" showRowColHeaders="0" zoomScale="75" zoomScaleNormal="75" zoomScaleSheetLayoutView="100" workbookViewId="0">
      <selection activeCell="R42" sqref="R42:V42"/>
    </sheetView>
  </sheetViews>
  <sheetFormatPr defaultColWidth="0" defaultRowHeight="12.75" zeroHeight="1"/>
  <cols>
    <col min="1" max="1" width="3.5703125" style="1011" customWidth="1"/>
    <col min="2" max="3" width="1.28515625" style="1011" customWidth="1"/>
    <col min="4" max="59" width="1.85546875" style="1011" customWidth="1"/>
    <col min="60" max="60" width="3.28515625" style="1011" customWidth="1"/>
    <col min="61" max="65" width="2.140625" style="1011" customWidth="1"/>
    <col min="66" max="16384" width="0" style="1011" hidden="1"/>
  </cols>
  <sheetData>
    <row r="1" spans="3:64"/>
    <row r="2" spans="3:64">
      <c r="C2" s="1008"/>
      <c r="D2" s="1009"/>
      <c r="E2" s="1009"/>
      <c r="F2" s="1009"/>
      <c r="G2" s="1009"/>
      <c r="H2" s="1009"/>
      <c r="I2" s="1009"/>
      <c r="J2" s="1009"/>
      <c r="K2" s="1009"/>
      <c r="L2" s="1009"/>
      <c r="M2" s="1009"/>
      <c r="N2" s="1009"/>
      <c r="O2" s="1009"/>
      <c r="P2" s="1009"/>
      <c r="Q2" s="1009"/>
      <c r="R2" s="1009"/>
      <c r="S2" s="1009"/>
      <c r="T2" s="1009"/>
      <c r="U2" s="1009"/>
      <c r="V2" s="1009"/>
      <c r="W2" s="1009"/>
      <c r="X2" s="1009"/>
      <c r="Y2" s="1009"/>
      <c r="Z2" s="1009"/>
      <c r="AA2" s="1009"/>
      <c r="AB2" s="1009"/>
      <c r="AC2" s="1009"/>
      <c r="AD2" s="1009"/>
      <c r="AE2" s="1009"/>
      <c r="AF2" s="1009"/>
      <c r="AG2" s="1009"/>
      <c r="AH2" s="1009"/>
      <c r="AI2" s="1009"/>
      <c r="AJ2" s="1009"/>
      <c r="AK2" s="1009"/>
      <c r="AL2" s="1009"/>
      <c r="AM2" s="1009"/>
      <c r="AN2" s="1009"/>
      <c r="AO2" s="1009"/>
      <c r="AP2" s="1009"/>
      <c r="AQ2" s="1009"/>
      <c r="AR2" s="1009"/>
      <c r="AS2" s="1009"/>
      <c r="AT2" s="1009"/>
      <c r="AU2" s="1009"/>
      <c r="AV2" s="1009"/>
      <c r="AW2" s="1009"/>
      <c r="AX2" s="1009"/>
      <c r="AY2" s="1009"/>
      <c r="AZ2" s="1009"/>
      <c r="BA2" s="1009"/>
      <c r="BB2" s="1009"/>
      <c r="BC2" s="1009"/>
      <c r="BD2" s="1009"/>
      <c r="BE2" s="1009"/>
      <c r="BF2" s="1009"/>
      <c r="BG2" s="1009"/>
      <c r="BH2" s="1009"/>
      <c r="BI2" s="1009"/>
      <c r="BJ2" s="1009"/>
      <c r="BK2" s="1009"/>
      <c r="BL2" s="1010"/>
    </row>
    <row r="3" spans="3:64">
      <c r="C3" s="1012"/>
      <c r="D3" s="1013" t="s">
        <v>1456</v>
      </c>
      <c r="BL3" s="1014"/>
    </row>
    <row r="4" spans="3:64" ht="6" customHeight="1">
      <c r="C4" s="1012"/>
      <c r="BL4" s="1014"/>
    </row>
    <row r="5" spans="3:64" ht="6" customHeight="1">
      <c r="C5" s="1012"/>
      <c r="D5" s="1008"/>
      <c r="E5" s="1009"/>
      <c r="F5" s="1009"/>
      <c r="G5" s="1009"/>
      <c r="H5" s="1009"/>
      <c r="I5" s="1009"/>
      <c r="J5" s="1009"/>
      <c r="K5" s="1009"/>
      <c r="L5" s="1009"/>
      <c r="M5" s="1009"/>
      <c r="N5" s="1009"/>
      <c r="O5" s="1009"/>
      <c r="P5" s="1009"/>
      <c r="Q5" s="1009"/>
      <c r="R5" s="1009"/>
      <c r="S5" s="1009"/>
      <c r="T5" s="1009"/>
      <c r="U5" s="1009"/>
      <c r="V5" s="1009"/>
      <c r="W5" s="1009"/>
      <c r="X5" s="1009"/>
      <c r="Y5" s="1009"/>
      <c r="Z5" s="1009"/>
      <c r="AA5" s="1009"/>
      <c r="AB5" s="1009"/>
      <c r="AC5" s="1009"/>
      <c r="AD5" s="1009"/>
      <c r="AE5" s="1009"/>
      <c r="AF5" s="1009"/>
      <c r="AG5" s="1009"/>
      <c r="AH5" s="1009"/>
      <c r="AI5" s="1009"/>
      <c r="AJ5" s="1009"/>
      <c r="AK5" s="1009"/>
      <c r="AL5" s="1009"/>
      <c r="AM5" s="1009"/>
      <c r="AN5" s="1009"/>
      <c r="AO5" s="1009"/>
      <c r="AP5" s="1009"/>
      <c r="AQ5" s="1009"/>
      <c r="AR5" s="1009"/>
      <c r="AS5" s="1009"/>
      <c r="AT5" s="1009"/>
      <c r="AU5" s="1009"/>
      <c r="AV5" s="1009"/>
      <c r="AW5" s="1009"/>
      <c r="AX5" s="1009"/>
      <c r="AY5" s="1009"/>
      <c r="AZ5" s="1009"/>
      <c r="BA5" s="1009"/>
      <c r="BB5" s="1009"/>
      <c r="BC5" s="1009"/>
      <c r="BD5" s="1009"/>
      <c r="BE5" s="1009"/>
      <c r="BF5" s="1009"/>
      <c r="BG5" s="1009"/>
      <c r="BH5" s="1009"/>
      <c r="BI5" s="1009"/>
      <c r="BJ5" s="1009"/>
      <c r="BK5" s="1010"/>
      <c r="BL5" s="1014"/>
    </row>
    <row r="6" spans="3:64">
      <c r="C6" s="1012"/>
      <c r="D6" s="1012"/>
      <c r="E6" s="1013" t="s">
        <v>1712</v>
      </c>
      <c r="F6" s="1013"/>
      <c r="BK6" s="1014"/>
      <c r="BL6" s="1014"/>
    </row>
    <row r="7" spans="3:64" ht="4.5" customHeight="1">
      <c r="C7" s="1012"/>
      <c r="D7" s="1012"/>
      <c r="BK7" s="1014"/>
      <c r="BL7" s="1014"/>
    </row>
    <row r="8" spans="3:64">
      <c r="C8" s="1012"/>
      <c r="D8" s="1012"/>
      <c r="E8" s="1011" t="s">
        <v>1723</v>
      </c>
      <c r="K8" s="1011" t="s">
        <v>1724</v>
      </c>
      <c r="N8" s="1751"/>
      <c r="O8" s="1752"/>
      <c r="P8" s="1752"/>
      <c r="Q8" s="1752"/>
      <c r="R8" s="1753"/>
      <c r="T8" s="1757" t="str">
        <f>IF(N8="","",VLOOKUP(N8,Tabelas!$B$1569:$C$2417,2,FALSE))</f>
        <v/>
      </c>
      <c r="U8" s="1758"/>
      <c r="V8" s="1758"/>
      <c r="W8" s="1758"/>
      <c r="X8" s="1758"/>
      <c r="Y8" s="1758"/>
      <c r="Z8" s="1758"/>
      <c r="AA8" s="1758"/>
      <c r="AB8" s="1758"/>
      <c r="AC8" s="1758"/>
      <c r="AD8" s="1758"/>
      <c r="AE8" s="1758"/>
      <c r="AF8" s="1758"/>
      <c r="AG8" s="1758"/>
      <c r="AH8" s="1758"/>
      <c r="AI8" s="1758"/>
      <c r="AJ8" s="1758"/>
      <c r="AK8" s="1758"/>
      <c r="AL8" s="1758"/>
      <c r="AM8" s="1758"/>
      <c r="AN8" s="1758"/>
      <c r="AO8" s="1758"/>
      <c r="AP8" s="1758"/>
      <c r="AQ8" s="1758"/>
      <c r="AR8" s="1758"/>
      <c r="AS8" s="1758"/>
      <c r="AT8" s="1758"/>
      <c r="AU8" s="1758"/>
      <c r="AV8" s="1758"/>
      <c r="AW8" s="1758"/>
      <c r="AX8" s="1758"/>
      <c r="AY8" s="1758"/>
      <c r="AZ8" s="1759"/>
      <c r="BB8" s="1754"/>
      <c r="BC8" s="1755"/>
      <c r="BD8" s="1756"/>
      <c r="BE8" s="1015"/>
      <c r="BF8" s="1015" t="s">
        <v>2118</v>
      </c>
      <c r="BK8" s="1014"/>
      <c r="BL8" s="1014"/>
    </row>
    <row r="9" spans="3:64" ht="4.5" customHeight="1">
      <c r="C9" s="1012"/>
      <c r="D9" s="1012"/>
      <c r="N9" s="1016"/>
      <c r="O9" s="1016"/>
      <c r="P9" s="1016"/>
      <c r="Q9" s="1016"/>
      <c r="R9" s="1016"/>
      <c r="T9" s="1017"/>
      <c r="U9" s="1017"/>
      <c r="V9" s="1017"/>
      <c r="W9" s="1017"/>
      <c r="X9" s="1017"/>
      <c r="Y9" s="1017"/>
      <c r="Z9" s="1017"/>
      <c r="AA9" s="1017"/>
      <c r="AB9" s="1017"/>
      <c r="AC9" s="1017"/>
      <c r="AD9" s="1017"/>
      <c r="AE9" s="1017"/>
      <c r="AF9" s="1017"/>
      <c r="AG9" s="1017"/>
      <c r="AH9" s="1017"/>
      <c r="AI9" s="1017"/>
      <c r="AJ9" s="1017"/>
      <c r="AK9" s="1017"/>
      <c r="AL9" s="1017"/>
      <c r="AM9" s="1017"/>
      <c r="AN9" s="1017"/>
      <c r="AO9" s="1017"/>
      <c r="AP9" s="1017"/>
      <c r="AQ9" s="1017"/>
      <c r="AR9" s="1017"/>
      <c r="AS9" s="1017"/>
      <c r="AT9" s="1017"/>
      <c r="AU9" s="1017"/>
      <c r="AV9" s="1017"/>
      <c r="AW9" s="1017"/>
      <c r="AX9" s="1017"/>
      <c r="AY9" s="1017"/>
      <c r="AZ9" s="1017"/>
      <c r="BK9" s="1014"/>
      <c r="BL9" s="1014"/>
    </row>
    <row r="10" spans="3:64">
      <c r="C10" s="1012"/>
      <c r="D10" s="1012"/>
      <c r="E10" s="1011" t="s">
        <v>1725</v>
      </c>
      <c r="K10" s="1011" t="s">
        <v>1724</v>
      </c>
      <c r="N10" s="1751"/>
      <c r="O10" s="1752"/>
      <c r="P10" s="1752"/>
      <c r="Q10" s="1752"/>
      <c r="R10" s="1753"/>
      <c r="T10" s="1757" t="str">
        <f>IF(N10="","",VLOOKUP(N10,Tabelas!$B$1569:$C$2417,2,FALSE))</f>
        <v/>
      </c>
      <c r="U10" s="1758"/>
      <c r="V10" s="1758"/>
      <c r="W10" s="1758"/>
      <c r="X10" s="1758"/>
      <c r="Y10" s="1758"/>
      <c r="Z10" s="1758"/>
      <c r="AA10" s="1758"/>
      <c r="AB10" s="1758"/>
      <c r="AC10" s="1758"/>
      <c r="AD10" s="1758"/>
      <c r="AE10" s="1758"/>
      <c r="AF10" s="1758"/>
      <c r="AG10" s="1758"/>
      <c r="AH10" s="1758"/>
      <c r="AI10" s="1758"/>
      <c r="AJ10" s="1758"/>
      <c r="AK10" s="1758"/>
      <c r="AL10" s="1758"/>
      <c r="AM10" s="1758"/>
      <c r="AN10" s="1758"/>
      <c r="AO10" s="1758"/>
      <c r="AP10" s="1758"/>
      <c r="AQ10" s="1758"/>
      <c r="AR10" s="1758"/>
      <c r="AS10" s="1758"/>
      <c r="AT10" s="1758"/>
      <c r="AU10" s="1758"/>
      <c r="AV10" s="1758"/>
      <c r="AW10" s="1758"/>
      <c r="AX10" s="1758"/>
      <c r="AY10" s="1758"/>
      <c r="AZ10" s="1759"/>
      <c r="BB10" s="1754"/>
      <c r="BC10" s="1755"/>
      <c r="BD10" s="1756"/>
      <c r="BE10" s="1015"/>
      <c r="BF10" s="1015" t="s">
        <v>2118</v>
      </c>
      <c r="BK10" s="1014"/>
      <c r="BL10" s="1014"/>
    </row>
    <row r="11" spans="3:64" ht="6" customHeight="1">
      <c r="C11" s="1012"/>
      <c r="D11" s="1012"/>
      <c r="N11" s="1016"/>
      <c r="O11" s="1016"/>
      <c r="P11" s="1016"/>
      <c r="Q11" s="1016"/>
      <c r="R11" s="1016"/>
      <c r="T11" s="1017"/>
      <c r="U11" s="1017"/>
      <c r="V11" s="1017"/>
      <c r="W11" s="1017"/>
      <c r="X11" s="1017"/>
      <c r="Y11" s="1017"/>
      <c r="Z11" s="1017"/>
      <c r="AA11" s="1017"/>
      <c r="AB11" s="1017"/>
      <c r="AC11" s="1017"/>
      <c r="AD11" s="1017"/>
      <c r="AE11" s="1017"/>
      <c r="AF11" s="1017"/>
      <c r="AG11" s="1018"/>
      <c r="AH11" s="1017"/>
      <c r="AI11" s="1017"/>
      <c r="AJ11" s="1017"/>
      <c r="AK11" s="1017"/>
      <c r="AL11" s="1017"/>
      <c r="AM11" s="1017"/>
      <c r="AN11" s="1017"/>
      <c r="AO11" s="1017"/>
      <c r="AP11" s="1017"/>
      <c r="AQ11" s="1017"/>
      <c r="AR11" s="1017"/>
      <c r="AS11" s="1017"/>
      <c r="AT11" s="1017"/>
      <c r="AU11" s="1017"/>
      <c r="AV11" s="1017"/>
      <c r="AW11" s="1017"/>
      <c r="AX11" s="1017"/>
      <c r="AY11" s="1017"/>
      <c r="AZ11" s="1018"/>
      <c r="BK11" s="1014"/>
      <c r="BL11" s="1014"/>
    </row>
    <row r="12" spans="3:64">
      <c r="C12" s="1012"/>
      <c r="D12" s="1012"/>
      <c r="K12" s="1011" t="s">
        <v>1724</v>
      </c>
      <c r="N12" s="1751"/>
      <c r="O12" s="1752"/>
      <c r="P12" s="1752"/>
      <c r="Q12" s="1752"/>
      <c r="R12" s="1753"/>
      <c r="T12" s="1757" t="str">
        <f>IF(N12="","",VLOOKUP(N12,Tabelas!$B$1569:$C$2417,2,FALSE))</f>
        <v/>
      </c>
      <c r="U12" s="1758"/>
      <c r="V12" s="1758"/>
      <c r="W12" s="1758"/>
      <c r="X12" s="1758"/>
      <c r="Y12" s="1758"/>
      <c r="Z12" s="1758"/>
      <c r="AA12" s="1758"/>
      <c r="AB12" s="1758"/>
      <c r="AC12" s="1758"/>
      <c r="AD12" s="1758"/>
      <c r="AE12" s="1758"/>
      <c r="AF12" s="1758"/>
      <c r="AG12" s="1758"/>
      <c r="AH12" s="1758"/>
      <c r="AI12" s="1758"/>
      <c r="AJ12" s="1758"/>
      <c r="AK12" s="1758"/>
      <c r="AL12" s="1758"/>
      <c r="AM12" s="1758"/>
      <c r="AN12" s="1758"/>
      <c r="AO12" s="1758"/>
      <c r="AP12" s="1758"/>
      <c r="AQ12" s="1758"/>
      <c r="AR12" s="1758"/>
      <c r="AS12" s="1758"/>
      <c r="AT12" s="1758"/>
      <c r="AU12" s="1758"/>
      <c r="AV12" s="1758"/>
      <c r="AW12" s="1758"/>
      <c r="AX12" s="1758"/>
      <c r="AY12" s="1758"/>
      <c r="AZ12" s="1759"/>
      <c r="BB12" s="1754"/>
      <c r="BC12" s="1755"/>
      <c r="BD12" s="1756"/>
      <c r="BE12" s="1015"/>
      <c r="BF12" s="1015" t="s">
        <v>2118</v>
      </c>
      <c r="BK12" s="1014"/>
      <c r="BL12" s="1014"/>
    </row>
    <row r="13" spans="3:64" ht="5.25" customHeight="1">
      <c r="C13" s="1012"/>
      <c r="D13" s="1012"/>
      <c r="N13" s="1016"/>
      <c r="O13" s="1016"/>
      <c r="P13" s="1016"/>
      <c r="Q13" s="1016"/>
      <c r="R13" s="1016"/>
      <c r="T13" s="1017"/>
      <c r="U13" s="1017"/>
      <c r="V13" s="1017"/>
      <c r="W13" s="1017"/>
      <c r="X13" s="1017"/>
      <c r="Y13" s="1017"/>
      <c r="Z13" s="1017"/>
      <c r="AA13" s="1017"/>
      <c r="AB13" s="1017"/>
      <c r="AC13" s="1017"/>
      <c r="AD13" s="1017"/>
      <c r="AE13" s="1017"/>
      <c r="AF13" s="1017"/>
      <c r="AG13" s="1017"/>
      <c r="AH13" s="1017"/>
      <c r="AI13" s="1017"/>
      <c r="AJ13" s="1017"/>
      <c r="AK13" s="1017"/>
      <c r="AL13" s="1017"/>
      <c r="AM13" s="1017"/>
      <c r="AN13" s="1017"/>
      <c r="AO13" s="1017"/>
      <c r="AP13" s="1017"/>
      <c r="AQ13" s="1017"/>
      <c r="AR13" s="1017"/>
      <c r="AS13" s="1017"/>
      <c r="AT13" s="1017"/>
      <c r="AU13" s="1017"/>
      <c r="AV13" s="1017"/>
      <c r="AW13" s="1017"/>
      <c r="AX13" s="1017"/>
      <c r="AY13" s="1017"/>
      <c r="AZ13" s="1017"/>
      <c r="BK13" s="1014"/>
      <c r="BL13" s="1014"/>
    </row>
    <row r="14" spans="3:64">
      <c r="C14" s="1012"/>
      <c r="D14" s="1012"/>
      <c r="K14" s="1011" t="s">
        <v>1724</v>
      </c>
      <c r="N14" s="1751"/>
      <c r="O14" s="1752"/>
      <c r="P14" s="1752"/>
      <c r="Q14" s="1752"/>
      <c r="R14" s="1753"/>
      <c r="T14" s="1757" t="str">
        <f>IF(N14="","",VLOOKUP(N14,Tabelas!$B$1569:$C$2417,2,FALSE))</f>
        <v/>
      </c>
      <c r="U14" s="1758"/>
      <c r="V14" s="1758"/>
      <c r="W14" s="1758"/>
      <c r="X14" s="1758"/>
      <c r="Y14" s="1758"/>
      <c r="Z14" s="1758"/>
      <c r="AA14" s="1758"/>
      <c r="AB14" s="1758"/>
      <c r="AC14" s="1758"/>
      <c r="AD14" s="1758"/>
      <c r="AE14" s="1758"/>
      <c r="AF14" s="1758"/>
      <c r="AG14" s="1758"/>
      <c r="AH14" s="1758"/>
      <c r="AI14" s="1758"/>
      <c r="AJ14" s="1758"/>
      <c r="AK14" s="1758"/>
      <c r="AL14" s="1758"/>
      <c r="AM14" s="1758"/>
      <c r="AN14" s="1758"/>
      <c r="AO14" s="1758"/>
      <c r="AP14" s="1758"/>
      <c r="AQ14" s="1758"/>
      <c r="AR14" s="1758"/>
      <c r="AS14" s="1758"/>
      <c r="AT14" s="1758"/>
      <c r="AU14" s="1758"/>
      <c r="AV14" s="1758"/>
      <c r="AW14" s="1758"/>
      <c r="AX14" s="1758"/>
      <c r="AY14" s="1758"/>
      <c r="AZ14" s="1759"/>
      <c r="BB14" s="1754"/>
      <c r="BC14" s="1755"/>
      <c r="BD14" s="1756"/>
      <c r="BE14" s="1015"/>
      <c r="BF14" s="1015" t="s">
        <v>2118</v>
      </c>
      <c r="BK14" s="1014"/>
      <c r="BL14" s="1014"/>
    </row>
    <row r="15" spans="3:64" ht="4.5" customHeight="1">
      <c r="C15" s="1012"/>
      <c r="D15" s="1012"/>
      <c r="BK15" s="1014"/>
      <c r="BL15" s="1014"/>
    </row>
    <row r="16" spans="3:64">
      <c r="C16" s="1012"/>
      <c r="D16" s="1012"/>
      <c r="E16" s="1013" t="s">
        <v>2119</v>
      </c>
      <c r="F16" s="1013"/>
      <c r="BK16" s="1014"/>
      <c r="BL16" s="1014"/>
    </row>
    <row r="17" spans="3:64" ht="5.25" customHeight="1">
      <c r="C17" s="1012"/>
      <c r="D17" s="1019"/>
      <c r="E17" s="1020"/>
      <c r="F17" s="1020"/>
      <c r="G17" s="1020"/>
      <c r="H17" s="1020"/>
      <c r="I17" s="1020"/>
      <c r="J17" s="1020"/>
      <c r="K17" s="1020"/>
      <c r="L17" s="1020"/>
      <c r="M17" s="1020"/>
      <c r="N17" s="1020"/>
      <c r="O17" s="1020"/>
      <c r="P17" s="1020"/>
      <c r="Q17" s="1020"/>
      <c r="R17" s="1020"/>
      <c r="S17" s="1020"/>
      <c r="T17" s="1020"/>
      <c r="U17" s="1020"/>
      <c r="V17" s="1020"/>
      <c r="W17" s="1020"/>
      <c r="X17" s="1020"/>
      <c r="Y17" s="1020"/>
      <c r="Z17" s="1020"/>
      <c r="AA17" s="1020"/>
      <c r="AB17" s="1020"/>
      <c r="AC17" s="1020"/>
      <c r="AD17" s="1020"/>
      <c r="AE17" s="1020"/>
      <c r="AF17" s="1020"/>
      <c r="AG17" s="1020"/>
      <c r="AH17" s="1020"/>
      <c r="AI17" s="1020"/>
      <c r="AJ17" s="1020"/>
      <c r="AK17" s="1020"/>
      <c r="AL17" s="1020"/>
      <c r="AM17" s="1020"/>
      <c r="AN17" s="1020"/>
      <c r="AO17" s="1020"/>
      <c r="AP17" s="1020"/>
      <c r="AQ17" s="1020"/>
      <c r="AR17" s="1020"/>
      <c r="AS17" s="1020"/>
      <c r="AT17" s="1020"/>
      <c r="AU17" s="1020"/>
      <c r="AV17" s="1020"/>
      <c r="AW17" s="1020"/>
      <c r="AX17" s="1020"/>
      <c r="AY17" s="1020"/>
      <c r="AZ17" s="1020"/>
      <c r="BA17" s="1020"/>
      <c r="BB17" s="1020"/>
      <c r="BC17" s="1020"/>
      <c r="BD17" s="1020"/>
      <c r="BE17" s="1020"/>
      <c r="BF17" s="1020"/>
      <c r="BG17" s="1020"/>
      <c r="BH17" s="1020"/>
      <c r="BI17" s="1020"/>
      <c r="BJ17" s="1020"/>
      <c r="BK17" s="1021"/>
      <c r="BL17" s="1014"/>
    </row>
    <row r="18" spans="3:64" ht="9.75" customHeight="1">
      <c r="C18" s="1012"/>
      <c r="BL18" s="1014"/>
    </row>
    <row r="19" spans="3:64" ht="6" customHeight="1">
      <c r="C19" s="1012"/>
      <c r="D19" s="1022"/>
      <c r="E19" s="1023"/>
      <c r="F19" s="1023"/>
      <c r="G19" s="1023"/>
      <c r="H19" s="1023"/>
      <c r="I19" s="1023"/>
      <c r="J19" s="1023"/>
      <c r="K19" s="1023"/>
      <c r="L19" s="1023"/>
      <c r="M19" s="1023"/>
      <c r="N19" s="1023"/>
      <c r="O19" s="1023"/>
      <c r="P19" s="1023"/>
      <c r="Q19" s="1023"/>
      <c r="R19" s="1023"/>
      <c r="S19" s="1023"/>
      <c r="T19" s="1023"/>
      <c r="U19" s="1023"/>
      <c r="V19" s="1023"/>
      <c r="W19" s="1023"/>
      <c r="X19" s="1023"/>
      <c r="Y19" s="1023"/>
      <c r="Z19" s="1023"/>
      <c r="AA19" s="1023"/>
      <c r="AB19" s="1023"/>
      <c r="AC19" s="1023"/>
      <c r="AD19" s="1023"/>
      <c r="AE19" s="1023"/>
      <c r="AF19" s="1023"/>
      <c r="AG19" s="1023"/>
      <c r="AH19" s="1023"/>
      <c r="AI19" s="1023"/>
      <c r="AJ19" s="1023"/>
      <c r="AK19" s="1023"/>
      <c r="AL19" s="1023"/>
      <c r="AM19" s="1023"/>
      <c r="AN19" s="1023"/>
      <c r="AO19" s="1023"/>
      <c r="AP19" s="1023"/>
      <c r="AQ19" s="1023"/>
      <c r="AR19" s="1023"/>
      <c r="AS19" s="1023"/>
      <c r="AT19" s="1023"/>
      <c r="AU19" s="1023"/>
      <c r="AV19" s="1023"/>
      <c r="AW19" s="1023"/>
      <c r="AX19" s="1023"/>
      <c r="AY19" s="1023"/>
      <c r="AZ19" s="1023"/>
      <c r="BA19" s="1023"/>
      <c r="BB19" s="1023"/>
      <c r="BC19" s="1023"/>
      <c r="BD19" s="1023"/>
      <c r="BE19" s="1023"/>
      <c r="BF19" s="1023"/>
      <c r="BG19" s="1023"/>
      <c r="BH19" s="1023"/>
      <c r="BI19" s="1023"/>
      <c r="BJ19" s="1009"/>
      <c r="BK19" s="1010"/>
      <c r="BL19" s="1014"/>
    </row>
    <row r="20" spans="3:64" ht="17.25" customHeight="1">
      <c r="C20" s="1012"/>
      <c r="D20" s="1024"/>
      <c r="E20" s="1013" t="s">
        <v>3814</v>
      </c>
      <c r="F20" s="1013"/>
      <c r="J20" s="1025"/>
      <c r="K20" s="1025"/>
      <c r="L20" s="1025"/>
      <c r="M20" s="1025"/>
      <c r="N20" s="1025"/>
      <c r="O20" s="1025"/>
      <c r="P20" s="1025"/>
      <c r="Q20" s="1025"/>
      <c r="R20" s="1025"/>
      <c r="S20" s="1025"/>
      <c r="T20" s="1025"/>
      <c r="U20" s="1025"/>
      <c r="V20" s="1025"/>
      <c r="W20" s="1025"/>
      <c r="X20" s="1025"/>
      <c r="Y20" s="1025"/>
      <c r="Z20" s="1025"/>
      <c r="AA20" s="1025"/>
      <c r="AB20" s="1025"/>
      <c r="AC20" s="1025"/>
      <c r="AD20" s="1025"/>
      <c r="AE20" s="1025"/>
      <c r="AF20" s="1025"/>
      <c r="AG20" s="1025"/>
      <c r="AH20" s="1025"/>
      <c r="AI20" s="1025"/>
      <c r="AJ20" s="1025"/>
      <c r="AK20" s="1025"/>
      <c r="AL20" s="1025"/>
      <c r="AM20" s="1025"/>
      <c r="AN20" s="1025"/>
      <c r="AO20" s="1025"/>
      <c r="AP20" s="1025"/>
      <c r="AQ20" s="1025"/>
      <c r="AR20" s="1025"/>
      <c r="AS20" s="1025"/>
      <c r="AT20" s="1025"/>
      <c r="AU20" s="1025"/>
      <c r="AV20" s="1025"/>
      <c r="AW20" s="1025"/>
      <c r="AX20" s="1025"/>
      <c r="AY20" s="1025"/>
      <c r="AZ20" s="1025"/>
      <c r="BA20" s="1025"/>
      <c r="BB20" s="1025"/>
      <c r="BC20" s="1025"/>
      <c r="BD20" s="1025"/>
      <c r="BE20" s="1025"/>
      <c r="BF20" s="1025"/>
      <c r="BG20" s="1025"/>
      <c r="BH20" s="1025"/>
      <c r="BI20" s="1025"/>
      <c r="BK20" s="1014"/>
      <c r="BL20" s="1014"/>
    </row>
    <row r="21" spans="3:64" ht="17.25" customHeight="1">
      <c r="C21" s="1012"/>
      <c r="D21" s="1024"/>
      <c r="E21" s="1025"/>
      <c r="F21" s="1025"/>
      <c r="G21" s="1025"/>
      <c r="H21" s="1025"/>
      <c r="I21" s="1025"/>
      <c r="J21" s="1025"/>
      <c r="K21" s="1025"/>
      <c r="L21" s="1025"/>
      <c r="M21" s="1025"/>
      <c r="N21" s="1025"/>
      <c r="O21" s="1025"/>
      <c r="P21" s="1025"/>
      <c r="Q21" s="1025"/>
      <c r="R21" s="1025"/>
      <c r="S21" s="1025"/>
      <c r="T21" s="1025"/>
      <c r="U21" s="1025"/>
      <c r="V21" s="1025"/>
      <c r="W21" s="1025"/>
      <c r="X21" s="1025"/>
      <c r="Y21" s="1025"/>
      <c r="Z21" s="1025"/>
      <c r="AA21" s="1025"/>
      <c r="AB21" s="1025"/>
      <c r="AC21" s="1025"/>
      <c r="AD21" s="1025"/>
      <c r="AE21" s="1025"/>
      <c r="AF21" s="1025"/>
      <c r="AG21" s="1025"/>
      <c r="AH21" s="1025"/>
      <c r="AI21" s="1025"/>
      <c r="AJ21" s="1025"/>
      <c r="AK21" s="1025"/>
      <c r="AL21" s="1025"/>
      <c r="AM21" s="1025"/>
      <c r="AN21" s="1025"/>
      <c r="AO21" s="1025"/>
      <c r="AP21" s="1025"/>
      <c r="AQ21" s="1025"/>
      <c r="AR21" s="1025"/>
      <c r="AS21" s="1025"/>
      <c r="AT21" s="1025"/>
      <c r="AU21" s="1025"/>
      <c r="AV21" s="1025"/>
      <c r="AW21" s="1025"/>
      <c r="AX21" s="1025"/>
      <c r="AY21" s="1025"/>
      <c r="AZ21" s="1025"/>
      <c r="BA21" s="1025"/>
      <c r="BB21" s="1025"/>
      <c r="BC21" s="1025"/>
      <c r="BD21" s="1025"/>
      <c r="BE21" s="1025"/>
      <c r="BF21" s="1025"/>
      <c r="BG21" s="1025"/>
      <c r="BH21" s="1025"/>
      <c r="BI21" s="1025"/>
      <c r="BK21" s="1014"/>
      <c r="BL21" s="1014"/>
    </row>
    <row r="22" spans="3:64" ht="17.25" customHeight="1">
      <c r="C22" s="1012"/>
      <c r="D22" s="1024"/>
      <c r="E22" s="1025"/>
      <c r="F22" s="1025"/>
      <c r="G22" s="1731" t="s">
        <v>125</v>
      </c>
      <c r="H22" s="1731"/>
      <c r="I22" s="1731"/>
      <c r="J22" s="1731"/>
      <c r="K22" s="1731"/>
      <c r="L22" s="1731"/>
      <c r="M22" s="1731"/>
      <c r="N22" s="1731"/>
      <c r="O22" s="1731"/>
      <c r="P22" s="1731"/>
      <c r="Q22" s="1731"/>
      <c r="R22" s="1731"/>
      <c r="S22" s="1731"/>
      <c r="T22" s="1731"/>
      <c r="U22" s="1731"/>
      <c r="V22" s="1731"/>
      <c r="W22" s="1731"/>
      <c r="X22" s="1731"/>
      <c r="Y22" s="1731"/>
      <c r="Z22" s="1731"/>
      <c r="AA22" s="1731"/>
      <c r="AB22" s="1731"/>
      <c r="AC22" s="1731"/>
      <c r="AD22" s="1731"/>
      <c r="AE22" s="1731" t="s">
        <v>126</v>
      </c>
      <c r="AF22" s="1731"/>
      <c r="AG22" s="1731"/>
      <c r="AH22" s="1731"/>
      <c r="AI22" s="1731"/>
      <c r="AJ22" s="1731" t="s">
        <v>127</v>
      </c>
      <c r="AK22" s="1731"/>
      <c r="AL22" s="1731"/>
      <c r="AM22" s="1731"/>
      <c r="AN22" s="1731"/>
      <c r="AO22" s="1731" t="s">
        <v>632</v>
      </c>
      <c r="AP22" s="1731"/>
      <c r="AQ22" s="1731"/>
      <c r="AR22" s="1731"/>
      <c r="AS22" s="1731"/>
      <c r="BA22" s="1025"/>
      <c r="BB22" s="1025"/>
      <c r="BC22" s="1025"/>
      <c r="BD22" s="1025"/>
      <c r="BE22" s="1025"/>
      <c r="BF22" s="1025"/>
      <c r="BG22" s="1025"/>
      <c r="BH22" s="1025"/>
      <c r="BI22" s="1025"/>
      <c r="BK22" s="1014"/>
      <c r="BL22" s="1014"/>
    </row>
    <row r="23" spans="3:64" ht="25.5" customHeight="1">
      <c r="C23" s="1012"/>
      <c r="D23" s="1024"/>
      <c r="E23" s="1025"/>
      <c r="F23" s="1025"/>
      <c r="G23" s="1732" t="s">
        <v>128</v>
      </c>
      <c r="H23" s="1732"/>
      <c r="I23" s="1732"/>
      <c r="J23" s="1732"/>
      <c r="K23" s="1732"/>
      <c r="L23" s="1732"/>
      <c r="M23" s="1732"/>
      <c r="N23" s="1732"/>
      <c r="O23" s="1732"/>
      <c r="P23" s="1732"/>
      <c r="Q23" s="1732"/>
      <c r="R23" s="1732"/>
      <c r="S23" s="1732"/>
      <c r="T23" s="1732"/>
      <c r="U23" s="1732"/>
      <c r="V23" s="1732"/>
      <c r="W23" s="1732"/>
      <c r="X23" s="1732"/>
      <c r="Y23" s="1732"/>
      <c r="Z23" s="1732"/>
      <c r="AA23" s="1732"/>
      <c r="AB23" s="1732"/>
      <c r="AC23" s="1732"/>
      <c r="AD23" s="1732"/>
      <c r="AE23" s="1743"/>
      <c r="AF23" s="1743"/>
      <c r="AG23" s="1743"/>
      <c r="AH23" s="1743"/>
      <c r="AI23" s="1743"/>
      <c r="AJ23" s="1743"/>
      <c r="AK23" s="1743"/>
      <c r="AL23" s="1743"/>
      <c r="AM23" s="1743"/>
      <c r="AN23" s="1743"/>
      <c r="AO23" s="1744">
        <f>SUM(AE23:AN23)</f>
        <v>0</v>
      </c>
      <c r="AP23" s="1744"/>
      <c r="AQ23" s="1744"/>
      <c r="AR23" s="1744"/>
      <c r="AS23" s="1744"/>
      <c r="BA23" s="1025"/>
      <c r="BB23" s="1025"/>
      <c r="BC23" s="1025"/>
      <c r="BD23" s="1025"/>
      <c r="BE23" s="1025"/>
      <c r="BF23" s="1025"/>
      <c r="BG23" s="1025"/>
      <c r="BH23" s="1025"/>
      <c r="BI23" s="1025"/>
      <c r="BK23" s="1014"/>
      <c r="BL23" s="1014"/>
    </row>
    <row r="24" spans="3:64" ht="25.5" customHeight="1">
      <c r="C24" s="1012"/>
      <c r="D24" s="1024"/>
      <c r="E24" s="1025"/>
      <c r="F24" s="1025"/>
      <c r="G24" s="1732" t="s">
        <v>129</v>
      </c>
      <c r="H24" s="1732"/>
      <c r="I24" s="1732"/>
      <c r="J24" s="1732"/>
      <c r="K24" s="1732"/>
      <c r="L24" s="1732"/>
      <c r="M24" s="1732"/>
      <c r="N24" s="1732"/>
      <c r="O24" s="1732"/>
      <c r="P24" s="1732"/>
      <c r="Q24" s="1732"/>
      <c r="R24" s="1732"/>
      <c r="S24" s="1732"/>
      <c r="T24" s="1732"/>
      <c r="U24" s="1732"/>
      <c r="V24" s="1732"/>
      <c r="W24" s="1732"/>
      <c r="X24" s="1732"/>
      <c r="Y24" s="1732"/>
      <c r="Z24" s="1732"/>
      <c r="AA24" s="1732"/>
      <c r="AB24" s="1732"/>
      <c r="AC24" s="1732"/>
      <c r="AD24" s="1732"/>
      <c r="AE24" s="1743"/>
      <c r="AF24" s="1743"/>
      <c r="AG24" s="1743"/>
      <c r="AH24" s="1743"/>
      <c r="AI24" s="1743"/>
      <c r="AJ24" s="1743"/>
      <c r="AK24" s="1743"/>
      <c r="AL24" s="1743"/>
      <c r="AM24" s="1743"/>
      <c r="AN24" s="1743"/>
      <c r="AO24" s="1744">
        <f t="shared" ref="AO24:AO30" si="0">SUM(AE24:AN24)</f>
        <v>0</v>
      </c>
      <c r="AP24" s="1744"/>
      <c r="AQ24" s="1744"/>
      <c r="AR24" s="1744"/>
      <c r="AS24" s="1744"/>
      <c r="BA24" s="1025"/>
      <c r="BB24" s="1025"/>
      <c r="BC24" s="1025"/>
      <c r="BD24" s="1025"/>
      <c r="BE24" s="1025"/>
      <c r="BF24" s="1025"/>
      <c r="BG24" s="1025"/>
      <c r="BH24" s="1025"/>
      <c r="BI24" s="1025"/>
      <c r="BK24" s="1014"/>
      <c r="BL24" s="1014"/>
    </row>
    <row r="25" spans="3:64" ht="25.5" customHeight="1">
      <c r="C25" s="1012"/>
      <c r="D25" s="1024"/>
      <c r="E25" s="1025"/>
      <c r="F25" s="1025"/>
      <c r="G25" s="1732" t="s">
        <v>130</v>
      </c>
      <c r="H25" s="1732"/>
      <c r="I25" s="1732"/>
      <c r="J25" s="1732"/>
      <c r="K25" s="1732"/>
      <c r="L25" s="1732"/>
      <c r="M25" s="1732"/>
      <c r="N25" s="1732"/>
      <c r="O25" s="1732"/>
      <c r="P25" s="1732"/>
      <c r="Q25" s="1732"/>
      <c r="R25" s="1732"/>
      <c r="S25" s="1732"/>
      <c r="T25" s="1732"/>
      <c r="U25" s="1732"/>
      <c r="V25" s="1732"/>
      <c r="W25" s="1732"/>
      <c r="X25" s="1732"/>
      <c r="Y25" s="1732"/>
      <c r="Z25" s="1732"/>
      <c r="AA25" s="1732"/>
      <c r="AB25" s="1732"/>
      <c r="AC25" s="1732"/>
      <c r="AD25" s="1732"/>
      <c r="AE25" s="1743"/>
      <c r="AF25" s="1743"/>
      <c r="AG25" s="1743"/>
      <c r="AH25" s="1743"/>
      <c r="AI25" s="1743"/>
      <c r="AJ25" s="1743"/>
      <c r="AK25" s="1743"/>
      <c r="AL25" s="1743"/>
      <c r="AM25" s="1743"/>
      <c r="AN25" s="1743"/>
      <c r="AO25" s="1744">
        <f t="shared" si="0"/>
        <v>0</v>
      </c>
      <c r="AP25" s="1744"/>
      <c r="AQ25" s="1744"/>
      <c r="AR25" s="1744"/>
      <c r="AS25" s="1744"/>
      <c r="BA25" s="1025"/>
      <c r="BB25" s="1025"/>
      <c r="BC25" s="1025"/>
      <c r="BD25" s="1025"/>
      <c r="BE25" s="1025"/>
      <c r="BF25" s="1025"/>
      <c r="BG25" s="1025"/>
      <c r="BH25" s="1025"/>
      <c r="BI25" s="1025"/>
      <c r="BK25" s="1014"/>
      <c r="BL25" s="1014"/>
    </row>
    <row r="26" spans="3:64" ht="25.5" customHeight="1">
      <c r="C26" s="1012"/>
      <c r="D26" s="1024"/>
      <c r="E26" s="1025"/>
      <c r="F26" s="1025"/>
      <c r="G26" s="1732" t="s">
        <v>131</v>
      </c>
      <c r="H26" s="1732"/>
      <c r="I26" s="1732"/>
      <c r="J26" s="1732"/>
      <c r="K26" s="1732"/>
      <c r="L26" s="1732"/>
      <c r="M26" s="1732"/>
      <c r="N26" s="1732"/>
      <c r="O26" s="1732"/>
      <c r="P26" s="1732"/>
      <c r="Q26" s="1732"/>
      <c r="R26" s="1732"/>
      <c r="S26" s="1732"/>
      <c r="T26" s="1732"/>
      <c r="U26" s="1732"/>
      <c r="V26" s="1732"/>
      <c r="W26" s="1732"/>
      <c r="X26" s="1732"/>
      <c r="Y26" s="1732"/>
      <c r="Z26" s="1732"/>
      <c r="AA26" s="1732"/>
      <c r="AB26" s="1732"/>
      <c r="AC26" s="1732"/>
      <c r="AD26" s="1732"/>
      <c r="AE26" s="1743"/>
      <c r="AF26" s="1743"/>
      <c r="AG26" s="1743"/>
      <c r="AH26" s="1743"/>
      <c r="AI26" s="1743"/>
      <c r="AJ26" s="1743"/>
      <c r="AK26" s="1743"/>
      <c r="AL26" s="1743"/>
      <c r="AM26" s="1743"/>
      <c r="AN26" s="1743"/>
      <c r="AO26" s="1744">
        <f t="shared" si="0"/>
        <v>0</v>
      </c>
      <c r="AP26" s="1744"/>
      <c r="AQ26" s="1744"/>
      <c r="AR26" s="1744"/>
      <c r="AS26" s="1744"/>
      <c r="BA26" s="1026"/>
      <c r="BB26" s="1026"/>
      <c r="BC26" s="1026"/>
      <c r="BD26" s="1025"/>
      <c r="BE26" s="1025"/>
      <c r="BF26" s="1025"/>
      <c r="BG26" s="1026"/>
      <c r="BH26" s="1026"/>
      <c r="BI26" s="1026"/>
      <c r="BJ26" s="1026"/>
      <c r="BK26" s="1014"/>
      <c r="BL26" s="1014"/>
    </row>
    <row r="27" spans="3:64" ht="25.5" customHeight="1">
      <c r="C27" s="1012"/>
      <c r="D27" s="1024"/>
      <c r="E27" s="1025"/>
      <c r="F27" s="1025"/>
      <c r="G27" s="1732" t="s">
        <v>132</v>
      </c>
      <c r="H27" s="1732"/>
      <c r="I27" s="1732"/>
      <c r="J27" s="1732"/>
      <c r="K27" s="1732"/>
      <c r="L27" s="1732"/>
      <c r="M27" s="1732"/>
      <c r="N27" s="1732"/>
      <c r="O27" s="1732"/>
      <c r="P27" s="1732"/>
      <c r="Q27" s="1732"/>
      <c r="R27" s="1732"/>
      <c r="S27" s="1732"/>
      <c r="T27" s="1732"/>
      <c r="U27" s="1732"/>
      <c r="V27" s="1732"/>
      <c r="W27" s="1732"/>
      <c r="X27" s="1732"/>
      <c r="Y27" s="1732"/>
      <c r="Z27" s="1732"/>
      <c r="AA27" s="1732"/>
      <c r="AB27" s="1732"/>
      <c r="AC27" s="1732"/>
      <c r="AD27" s="1732"/>
      <c r="AE27" s="1743"/>
      <c r="AF27" s="1743"/>
      <c r="AG27" s="1743"/>
      <c r="AH27" s="1743"/>
      <c r="AI27" s="1743"/>
      <c r="AJ27" s="1743"/>
      <c r="AK27" s="1743"/>
      <c r="AL27" s="1743"/>
      <c r="AM27" s="1743"/>
      <c r="AN27" s="1743"/>
      <c r="AO27" s="1744">
        <f t="shared" si="0"/>
        <v>0</v>
      </c>
      <c r="AP27" s="1744"/>
      <c r="AQ27" s="1744"/>
      <c r="AR27" s="1744"/>
      <c r="AS27" s="1744"/>
      <c r="BA27" s="1025"/>
      <c r="BB27" s="1025"/>
      <c r="BC27" s="1025"/>
      <c r="BD27" s="1025"/>
      <c r="BE27" s="1025"/>
      <c r="BF27" s="1025"/>
      <c r="BG27" s="1025"/>
      <c r="BH27" s="1025"/>
      <c r="BI27" s="1025"/>
      <c r="BK27" s="1014"/>
      <c r="BL27" s="1014"/>
    </row>
    <row r="28" spans="3:64" ht="25.5" customHeight="1">
      <c r="C28" s="1012"/>
      <c r="D28" s="1024"/>
      <c r="E28" s="1025"/>
      <c r="F28" s="1025"/>
      <c r="G28" s="1732" t="s">
        <v>133</v>
      </c>
      <c r="H28" s="1732"/>
      <c r="I28" s="1732"/>
      <c r="J28" s="1732"/>
      <c r="K28" s="1732"/>
      <c r="L28" s="1732"/>
      <c r="M28" s="1732"/>
      <c r="N28" s="1732"/>
      <c r="O28" s="1732"/>
      <c r="P28" s="1732"/>
      <c r="Q28" s="1732"/>
      <c r="R28" s="1732"/>
      <c r="S28" s="1732"/>
      <c r="T28" s="1732"/>
      <c r="U28" s="1732"/>
      <c r="V28" s="1732"/>
      <c r="W28" s="1732"/>
      <c r="X28" s="1732"/>
      <c r="Y28" s="1732"/>
      <c r="Z28" s="1732"/>
      <c r="AA28" s="1732"/>
      <c r="AB28" s="1732"/>
      <c r="AC28" s="1732"/>
      <c r="AD28" s="1732"/>
      <c r="AE28" s="1743"/>
      <c r="AF28" s="1743"/>
      <c r="AG28" s="1743"/>
      <c r="AH28" s="1743"/>
      <c r="AI28" s="1743"/>
      <c r="AJ28" s="1743"/>
      <c r="AK28" s="1743"/>
      <c r="AL28" s="1743"/>
      <c r="AM28" s="1743"/>
      <c r="AN28" s="1743"/>
      <c r="AO28" s="1744">
        <f t="shared" si="0"/>
        <v>0</v>
      </c>
      <c r="AP28" s="1744"/>
      <c r="AQ28" s="1744"/>
      <c r="AR28" s="1744"/>
      <c r="AS28" s="1744"/>
      <c r="BA28" s="1026"/>
      <c r="BB28" s="1026"/>
      <c r="BC28" s="1026"/>
      <c r="BD28" s="1026"/>
      <c r="BE28" s="1026"/>
      <c r="BF28" s="1026"/>
      <c r="BG28" s="1026"/>
      <c r="BH28" s="1026"/>
      <c r="BI28" s="1026"/>
      <c r="BJ28" s="1026"/>
      <c r="BK28" s="1014"/>
      <c r="BL28" s="1014"/>
    </row>
    <row r="29" spans="3:64" ht="25.5" customHeight="1">
      <c r="C29" s="1012"/>
      <c r="D29" s="1024"/>
      <c r="E29" s="1025"/>
      <c r="F29" s="1025"/>
      <c r="G29" s="1732" t="s">
        <v>134</v>
      </c>
      <c r="H29" s="1732"/>
      <c r="I29" s="1732"/>
      <c r="J29" s="1732"/>
      <c r="K29" s="1732"/>
      <c r="L29" s="1732"/>
      <c r="M29" s="1732"/>
      <c r="N29" s="1732"/>
      <c r="O29" s="1732"/>
      <c r="P29" s="1732"/>
      <c r="Q29" s="1732"/>
      <c r="R29" s="1732"/>
      <c r="S29" s="1732"/>
      <c r="T29" s="1732"/>
      <c r="U29" s="1732"/>
      <c r="V29" s="1732"/>
      <c r="W29" s="1732"/>
      <c r="X29" s="1732"/>
      <c r="Y29" s="1732"/>
      <c r="Z29" s="1732"/>
      <c r="AA29" s="1732"/>
      <c r="AB29" s="1732"/>
      <c r="AC29" s="1732"/>
      <c r="AD29" s="1732"/>
      <c r="AE29" s="1743"/>
      <c r="AF29" s="1743"/>
      <c r="AG29" s="1743"/>
      <c r="AH29" s="1743"/>
      <c r="AI29" s="1743"/>
      <c r="AJ29" s="1743"/>
      <c r="AK29" s="1743"/>
      <c r="AL29" s="1743"/>
      <c r="AM29" s="1743"/>
      <c r="AN29" s="1743"/>
      <c r="AO29" s="1744">
        <f t="shared" si="0"/>
        <v>0</v>
      </c>
      <c r="AP29" s="1744"/>
      <c r="AQ29" s="1744"/>
      <c r="AR29" s="1744"/>
      <c r="AS29" s="1744"/>
      <c r="BA29" s="1025"/>
      <c r="BB29" s="1025"/>
      <c r="BC29" s="1025"/>
      <c r="BD29" s="1025"/>
      <c r="BE29" s="1025"/>
      <c r="BF29" s="1025"/>
      <c r="BG29" s="1025"/>
      <c r="BH29" s="1025"/>
      <c r="BI29" s="1025"/>
      <c r="BK29" s="1014"/>
      <c r="BL29" s="1014"/>
    </row>
    <row r="30" spans="3:64" ht="25.5" customHeight="1">
      <c r="C30" s="1012"/>
      <c r="D30" s="1024"/>
      <c r="E30" s="1025"/>
      <c r="F30" s="1025"/>
      <c r="G30" s="1732" t="s">
        <v>135</v>
      </c>
      <c r="H30" s="1732"/>
      <c r="I30" s="1732"/>
      <c r="J30" s="1732"/>
      <c r="K30" s="1732"/>
      <c r="L30" s="1732"/>
      <c r="M30" s="1732"/>
      <c r="N30" s="1732"/>
      <c r="O30" s="1732"/>
      <c r="P30" s="1732"/>
      <c r="Q30" s="1732"/>
      <c r="R30" s="1732"/>
      <c r="S30" s="1732"/>
      <c r="T30" s="1732"/>
      <c r="U30" s="1732"/>
      <c r="V30" s="1732"/>
      <c r="W30" s="1732"/>
      <c r="X30" s="1732"/>
      <c r="Y30" s="1732"/>
      <c r="Z30" s="1732"/>
      <c r="AA30" s="1732"/>
      <c r="AB30" s="1732"/>
      <c r="AC30" s="1732"/>
      <c r="AD30" s="1732"/>
      <c r="AE30" s="1743"/>
      <c r="AF30" s="1743"/>
      <c r="AG30" s="1743"/>
      <c r="AH30" s="1743"/>
      <c r="AI30" s="1743"/>
      <c r="AJ30" s="1743"/>
      <c r="AK30" s="1743"/>
      <c r="AL30" s="1743"/>
      <c r="AM30" s="1743"/>
      <c r="AN30" s="1743"/>
      <c r="AO30" s="1744">
        <f t="shared" si="0"/>
        <v>0</v>
      </c>
      <c r="AP30" s="1744"/>
      <c r="AQ30" s="1744"/>
      <c r="AR30" s="1744"/>
      <c r="AS30" s="1744"/>
      <c r="BA30" s="1025"/>
      <c r="BB30" s="1025"/>
      <c r="BC30" s="1025"/>
      <c r="BD30" s="1025"/>
      <c r="BE30" s="1025"/>
      <c r="BF30" s="1025"/>
      <c r="BG30" s="1025"/>
      <c r="BH30" s="1025"/>
      <c r="BI30" s="1025"/>
      <c r="BK30" s="1014"/>
      <c r="BL30" s="1014"/>
    </row>
    <row r="31" spans="3:64" ht="17.25" customHeight="1">
      <c r="C31" s="1012"/>
      <c r="D31" s="1024"/>
      <c r="E31" s="1027"/>
      <c r="F31" s="1027"/>
      <c r="G31" s="1760" t="s">
        <v>632</v>
      </c>
      <c r="H31" s="1760"/>
      <c r="I31" s="1760"/>
      <c r="J31" s="1760"/>
      <c r="K31" s="1760"/>
      <c r="L31" s="1760"/>
      <c r="M31" s="1760"/>
      <c r="N31" s="1760"/>
      <c r="O31" s="1760"/>
      <c r="P31" s="1760"/>
      <c r="Q31" s="1760"/>
      <c r="R31" s="1760"/>
      <c r="S31" s="1760"/>
      <c r="T31" s="1760"/>
      <c r="U31" s="1760"/>
      <c r="V31" s="1760"/>
      <c r="W31" s="1760"/>
      <c r="X31" s="1760"/>
      <c r="Y31" s="1760"/>
      <c r="Z31" s="1760"/>
      <c r="AA31" s="1760"/>
      <c r="AB31" s="1760"/>
      <c r="AC31" s="1760"/>
      <c r="AD31" s="1760"/>
      <c r="AE31" s="1746">
        <f>SUM(AE23:AI30)</f>
        <v>0</v>
      </c>
      <c r="AF31" s="1746"/>
      <c r="AG31" s="1746"/>
      <c r="AH31" s="1746"/>
      <c r="AI31" s="1746"/>
      <c r="AJ31" s="1746">
        <f>SUM(AJ23:AN30)</f>
        <v>0</v>
      </c>
      <c r="AK31" s="1746"/>
      <c r="AL31" s="1746"/>
      <c r="AM31" s="1746"/>
      <c r="AN31" s="1746"/>
      <c r="AO31" s="1746">
        <f>SUM(AO23:AS30)</f>
        <v>0</v>
      </c>
      <c r="AP31" s="1746"/>
      <c r="AQ31" s="1746"/>
      <c r="AR31" s="1746"/>
      <c r="AS31" s="1746"/>
      <c r="BA31" s="1025"/>
      <c r="BB31" s="1025"/>
      <c r="BC31" s="1025"/>
      <c r="BD31" s="1025"/>
      <c r="BE31" s="1025"/>
      <c r="BF31" s="1025"/>
      <c r="BG31" s="1025"/>
      <c r="BH31" s="1025"/>
      <c r="BI31" s="1025"/>
      <c r="BK31" s="1014"/>
      <c r="BL31" s="1014"/>
    </row>
    <row r="32" spans="3:64" ht="10.5" customHeight="1">
      <c r="C32" s="1012"/>
      <c r="D32" s="1024"/>
      <c r="E32" s="1025"/>
      <c r="F32" s="1025"/>
      <c r="G32" s="1750" t="s">
        <v>136</v>
      </c>
      <c r="H32" s="1750"/>
      <c r="I32" s="1750"/>
      <c r="J32" s="1750"/>
      <c r="K32" s="1750"/>
      <c r="L32" s="1750"/>
      <c r="M32" s="1750"/>
      <c r="N32" s="1750"/>
      <c r="O32" s="1750"/>
      <c r="P32" s="1750"/>
      <c r="Q32" s="1750"/>
      <c r="R32" s="1750"/>
      <c r="S32" s="1750"/>
      <c r="T32" s="1750"/>
      <c r="U32" s="1750"/>
      <c r="V32" s="1750"/>
      <c r="W32" s="1750"/>
      <c r="X32" s="1750"/>
      <c r="Y32" s="1750"/>
      <c r="Z32" s="1750"/>
      <c r="AA32" s="1750"/>
      <c r="AB32" s="1750"/>
      <c r="AC32" s="1750"/>
      <c r="AD32" s="1750"/>
      <c r="AE32" s="1750"/>
      <c r="AF32" s="1750"/>
      <c r="AG32" s="1750"/>
      <c r="AH32" s="1750"/>
      <c r="AI32" s="1750"/>
      <c r="AJ32" s="1750"/>
      <c r="AK32" s="1750"/>
      <c r="AL32" s="1750"/>
      <c r="AM32" s="1750"/>
      <c r="AN32" s="1750"/>
      <c r="AO32" s="1750"/>
      <c r="AP32" s="1750"/>
      <c r="AQ32" s="1750"/>
      <c r="AR32" s="1750"/>
      <c r="AS32" s="1750"/>
      <c r="BA32" s="1025"/>
      <c r="BB32" s="1025"/>
      <c r="BC32" s="1025"/>
      <c r="BD32" s="1025"/>
      <c r="BE32" s="1025"/>
      <c r="BF32" s="1025"/>
      <c r="BG32" s="1025"/>
      <c r="BH32" s="1025"/>
      <c r="BI32" s="1025"/>
      <c r="BK32" s="1014"/>
      <c r="BL32" s="1014"/>
    </row>
    <row r="33" spans="3:64" ht="12" customHeight="1">
      <c r="C33" s="1012"/>
      <c r="D33" s="1024"/>
      <c r="E33" s="1025"/>
      <c r="F33" s="1025"/>
      <c r="G33" s="1025"/>
      <c r="H33" s="1025"/>
      <c r="I33" s="1025"/>
      <c r="J33" s="1025"/>
      <c r="K33" s="1025"/>
      <c r="L33" s="1025"/>
      <c r="M33" s="1025"/>
      <c r="N33" s="1025"/>
      <c r="O33" s="1025"/>
      <c r="P33" s="1025"/>
      <c r="Q33" s="1025"/>
      <c r="R33" s="1025"/>
      <c r="S33" s="1025"/>
      <c r="T33" s="1025"/>
      <c r="U33" s="1025"/>
      <c r="V33" s="1025"/>
      <c r="W33" s="1025"/>
      <c r="X33" s="1025"/>
      <c r="Y33" s="1025"/>
      <c r="Z33" s="1025"/>
      <c r="AA33" s="1025"/>
      <c r="AB33" s="1025"/>
      <c r="AC33" s="1025"/>
      <c r="AD33" s="1025"/>
      <c r="AE33" s="1025"/>
      <c r="AF33" s="1025"/>
      <c r="AG33" s="1025"/>
      <c r="AH33" s="1025"/>
      <c r="AI33" s="1025"/>
      <c r="AJ33" s="1025"/>
      <c r="AK33" s="1025"/>
      <c r="AL33" s="1025"/>
      <c r="AM33" s="1025"/>
      <c r="AN33" s="1025"/>
      <c r="AO33" s="1025"/>
      <c r="AP33" s="1025"/>
      <c r="AQ33" s="1025"/>
      <c r="AR33" s="1025"/>
      <c r="AS33" s="1025"/>
      <c r="AT33" s="1025"/>
      <c r="AU33" s="1025"/>
      <c r="AV33" s="1025"/>
      <c r="AW33" s="1025"/>
      <c r="AX33" s="1025"/>
      <c r="AY33" s="1025"/>
      <c r="AZ33" s="1025"/>
      <c r="BA33" s="1025"/>
      <c r="BB33" s="1025"/>
      <c r="BC33" s="1025"/>
      <c r="BD33" s="1025"/>
      <c r="BE33" s="1025"/>
      <c r="BF33" s="1025"/>
      <c r="BG33" s="1025"/>
      <c r="BH33" s="1025"/>
      <c r="BI33" s="1025"/>
      <c r="BK33" s="1014"/>
      <c r="BL33" s="1014"/>
    </row>
    <row r="34" spans="3:64" ht="12" customHeight="1">
      <c r="C34" s="1012"/>
      <c r="D34" s="1024"/>
      <c r="E34" s="1025"/>
      <c r="F34" s="1025"/>
      <c r="G34" s="1025"/>
      <c r="H34" s="1025"/>
      <c r="I34" s="1025"/>
      <c r="J34" s="1025"/>
      <c r="K34" s="1025"/>
      <c r="L34" s="1025"/>
      <c r="M34" s="1025"/>
      <c r="N34" s="1025"/>
      <c r="O34" s="1025"/>
      <c r="P34" s="1025"/>
      <c r="Q34" s="1025"/>
      <c r="R34" s="1025"/>
      <c r="S34" s="1025"/>
      <c r="T34" s="1025"/>
      <c r="AI34" s="1025"/>
      <c r="AJ34" s="1025"/>
      <c r="AK34" s="1025"/>
      <c r="AL34" s="1025"/>
      <c r="AM34" s="1025"/>
      <c r="AN34" s="1025"/>
      <c r="AO34" s="1025"/>
      <c r="AP34" s="1025"/>
      <c r="AQ34" s="1025"/>
      <c r="AR34" s="1025"/>
      <c r="AS34" s="1025"/>
      <c r="AT34" s="1025"/>
      <c r="AU34" s="1025"/>
      <c r="AV34" s="1025"/>
      <c r="AW34" s="1025"/>
      <c r="AX34" s="1025"/>
      <c r="AY34" s="1025"/>
      <c r="AZ34" s="1025"/>
      <c r="BA34" s="1025"/>
      <c r="BB34" s="1025"/>
      <c r="BC34" s="1025"/>
      <c r="BD34" s="1025"/>
      <c r="BE34" s="1025"/>
      <c r="BF34" s="1025"/>
      <c r="BG34" s="1025"/>
      <c r="BH34" s="1025"/>
      <c r="BI34" s="1025"/>
      <c r="BK34" s="1014"/>
      <c r="BL34" s="1014"/>
    </row>
    <row r="35" spans="3:64" ht="12" customHeight="1">
      <c r="C35" s="1012"/>
      <c r="D35" s="1029"/>
      <c r="E35" s="1030"/>
      <c r="F35" s="1030"/>
      <c r="G35" s="1030"/>
      <c r="H35" s="1030"/>
      <c r="I35" s="1030"/>
      <c r="J35" s="1030"/>
      <c r="K35" s="1030"/>
      <c r="L35" s="1030"/>
      <c r="M35" s="1030"/>
      <c r="N35" s="1030"/>
      <c r="O35" s="1030"/>
      <c r="P35" s="1030"/>
      <c r="Q35" s="1030"/>
      <c r="R35" s="1030"/>
      <c r="S35" s="1030"/>
      <c r="T35" s="1030"/>
      <c r="U35" s="1030"/>
      <c r="V35" s="1030"/>
      <c r="W35" s="1030"/>
      <c r="X35" s="1030"/>
      <c r="Y35" s="1030"/>
      <c r="Z35" s="1030"/>
      <c r="AA35" s="1030"/>
      <c r="AB35" s="1030"/>
      <c r="AC35" s="1030"/>
      <c r="AD35" s="1030"/>
      <c r="AE35" s="1030"/>
      <c r="AF35" s="1030"/>
      <c r="AG35" s="1030"/>
      <c r="AH35" s="1030"/>
      <c r="AI35" s="1030"/>
      <c r="AJ35" s="1030"/>
      <c r="AK35" s="1030"/>
      <c r="AL35" s="1030"/>
      <c r="AM35" s="1030"/>
      <c r="AN35" s="1030"/>
      <c r="AO35" s="1030"/>
      <c r="AP35" s="1030"/>
      <c r="AQ35" s="1030"/>
      <c r="AR35" s="1030"/>
      <c r="AS35" s="1030"/>
      <c r="AT35" s="1030"/>
      <c r="AU35" s="1030"/>
      <c r="AV35" s="1030"/>
      <c r="AW35" s="1030"/>
      <c r="AX35" s="1030"/>
      <c r="AY35" s="1030"/>
      <c r="AZ35" s="1030"/>
      <c r="BA35" s="1030"/>
      <c r="BB35" s="1030"/>
      <c r="BC35" s="1030"/>
      <c r="BD35" s="1030"/>
      <c r="BE35" s="1030"/>
      <c r="BF35" s="1030"/>
      <c r="BG35" s="1030"/>
      <c r="BH35" s="1030"/>
      <c r="BI35" s="1030"/>
      <c r="BJ35" s="1020"/>
      <c r="BK35" s="1021"/>
      <c r="BL35" s="1014"/>
    </row>
    <row r="36" spans="3:64" ht="6" customHeight="1">
      <c r="C36" s="1012"/>
      <c r="D36" s="1025"/>
      <c r="E36" s="1025"/>
      <c r="F36" s="1025"/>
      <c r="G36" s="1025"/>
      <c r="H36" s="1025"/>
      <c r="I36" s="1025"/>
      <c r="J36" s="1025"/>
      <c r="K36" s="1025"/>
      <c r="L36" s="1025"/>
      <c r="M36" s="1025"/>
      <c r="N36" s="1025"/>
      <c r="O36" s="1025"/>
      <c r="P36" s="1025"/>
      <c r="Q36" s="1025"/>
      <c r="R36" s="1025"/>
      <c r="S36" s="1025"/>
      <c r="T36" s="1025"/>
      <c r="U36" s="1025"/>
      <c r="V36" s="1025"/>
      <c r="W36" s="1025"/>
      <c r="X36" s="1025"/>
      <c r="Y36" s="1025"/>
      <c r="Z36" s="1025"/>
      <c r="AA36" s="1025"/>
      <c r="AB36" s="1025"/>
      <c r="AC36" s="1025"/>
      <c r="AD36" s="1025"/>
      <c r="AE36" s="1025"/>
      <c r="AF36" s="1025"/>
      <c r="AG36" s="1025"/>
      <c r="AH36" s="1025"/>
      <c r="AI36" s="1025"/>
      <c r="AJ36" s="1025"/>
      <c r="AK36" s="1025"/>
      <c r="AL36" s="1025"/>
      <c r="AM36" s="1025"/>
      <c r="AN36" s="1025"/>
      <c r="AO36" s="1025"/>
      <c r="AP36" s="1025"/>
      <c r="AQ36" s="1025"/>
      <c r="AR36" s="1025"/>
      <c r="AS36" s="1025"/>
      <c r="AT36" s="1025"/>
      <c r="AU36" s="1025"/>
      <c r="AV36" s="1025"/>
      <c r="AW36" s="1025"/>
      <c r="AX36" s="1025"/>
      <c r="AY36" s="1025"/>
      <c r="AZ36" s="1025"/>
      <c r="BA36" s="1025"/>
      <c r="BB36" s="1025"/>
      <c r="BC36" s="1025"/>
      <c r="BD36" s="1025"/>
      <c r="BE36" s="1025"/>
      <c r="BF36" s="1025"/>
      <c r="BG36" s="1025"/>
      <c r="BH36" s="1025"/>
      <c r="BI36" s="1025"/>
      <c r="BL36" s="1014"/>
    </row>
    <row r="37" spans="3:64" ht="6" customHeight="1">
      <c r="C37" s="1012"/>
      <c r="D37" s="1022"/>
      <c r="E37" s="1023"/>
      <c r="F37" s="1023"/>
      <c r="G37" s="1023"/>
      <c r="H37" s="1023"/>
      <c r="I37" s="1023"/>
      <c r="J37" s="1023"/>
      <c r="K37" s="1023"/>
      <c r="L37" s="1023"/>
      <c r="M37" s="1023"/>
      <c r="N37" s="1023"/>
      <c r="O37" s="1023"/>
      <c r="P37" s="1023"/>
      <c r="Q37" s="1023"/>
      <c r="R37" s="1023"/>
      <c r="S37" s="1023"/>
      <c r="T37" s="1023"/>
      <c r="U37" s="1023"/>
      <c r="V37" s="1023"/>
      <c r="W37" s="1023"/>
      <c r="X37" s="1023"/>
      <c r="Y37" s="1023"/>
      <c r="Z37" s="1023"/>
      <c r="AA37" s="1023"/>
      <c r="AB37" s="1023"/>
      <c r="AC37" s="1023"/>
      <c r="AD37" s="1023"/>
      <c r="AE37" s="1023"/>
      <c r="AF37" s="1023"/>
      <c r="AG37" s="1023"/>
      <c r="AH37" s="1023"/>
      <c r="AI37" s="1023"/>
      <c r="AJ37" s="1023"/>
      <c r="AK37" s="1023"/>
      <c r="AL37" s="1023"/>
      <c r="AM37" s="1023"/>
      <c r="AN37" s="1023"/>
      <c r="AO37" s="1023"/>
      <c r="AP37" s="1023"/>
      <c r="AQ37" s="1023"/>
      <c r="AR37" s="1023"/>
      <c r="AS37" s="1023"/>
      <c r="AT37" s="1023"/>
      <c r="AU37" s="1023"/>
      <c r="AV37" s="1023"/>
      <c r="AW37" s="1023"/>
      <c r="AX37" s="1023"/>
      <c r="AY37" s="1023"/>
      <c r="AZ37" s="1023"/>
      <c r="BA37" s="1023"/>
      <c r="BB37" s="1023"/>
      <c r="BC37" s="1023"/>
      <c r="BD37" s="1023"/>
      <c r="BE37" s="1023"/>
      <c r="BF37" s="1023"/>
      <c r="BG37" s="1023"/>
      <c r="BH37" s="1023"/>
      <c r="BI37" s="1023"/>
      <c r="BJ37" s="1009"/>
      <c r="BK37" s="1010"/>
      <c r="BL37" s="1014"/>
    </row>
    <row r="38" spans="3:64">
      <c r="C38" s="1012"/>
      <c r="D38" s="1024"/>
      <c r="E38" s="1027" t="s">
        <v>1726</v>
      </c>
      <c r="F38" s="1027"/>
      <c r="G38" s="1025"/>
      <c r="H38" s="1025"/>
      <c r="I38" s="1025"/>
      <c r="J38" s="1025"/>
      <c r="K38" s="1025"/>
      <c r="L38" s="1025"/>
      <c r="M38" s="1025"/>
      <c r="N38" s="1025"/>
      <c r="O38" s="1025"/>
      <c r="P38" s="1025"/>
      <c r="Q38" s="1025"/>
      <c r="R38" s="1025"/>
      <c r="S38" s="1025"/>
      <c r="T38" s="1025"/>
      <c r="U38" s="1025"/>
      <c r="V38" s="1025"/>
      <c r="W38" s="1025"/>
      <c r="X38" s="1025"/>
      <c r="Y38" s="1025"/>
      <c r="Z38" s="1025"/>
      <c r="AA38" s="1025"/>
      <c r="AB38" s="1025"/>
      <c r="AC38" s="1025"/>
      <c r="AD38" s="1025"/>
      <c r="AE38" s="1025"/>
      <c r="AF38" s="1025"/>
      <c r="AG38" s="1025"/>
      <c r="AH38" s="1025"/>
      <c r="AI38" s="1025"/>
      <c r="AJ38" s="1025"/>
      <c r="AK38" s="1025"/>
      <c r="AL38" s="1025"/>
      <c r="AM38" s="1025"/>
      <c r="AN38" s="1025"/>
      <c r="AO38" s="1025"/>
      <c r="AP38" s="1025"/>
      <c r="AQ38" s="1025"/>
      <c r="AR38" s="1025"/>
      <c r="AS38" s="1025"/>
      <c r="AT38" s="1025"/>
      <c r="AU38" s="1025"/>
      <c r="AV38" s="1025"/>
      <c r="AW38" s="1025"/>
      <c r="AX38" s="1025"/>
      <c r="AY38" s="1025"/>
      <c r="AZ38" s="1025"/>
      <c r="BA38" s="1025"/>
      <c r="BB38" s="1025"/>
      <c r="BC38" s="1025"/>
      <c r="BD38" s="1025"/>
      <c r="BE38" s="1025"/>
      <c r="BF38" s="1025"/>
      <c r="BG38" s="1025"/>
      <c r="BH38" s="1025"/>
      <c r="BI38" s="1025"/>
      <c r="BK38" s="1014"/>
      <c r="BL38" s="1014"/>
    </row>
    <row r="39" spans="3:64" ht="5.25" customHeight="1">
      <c r="C39" s="1012"/>
      <c r="D39" s="1024"/>
      <c r="E39" s="1025"/>
      <c r="F39" s="1025"/>
      <c r="G39" s="1025"/>
      <c r="H39" s="1025"/>
      <c r="I39" s="1025"/>
      <c r="J39" s="1025"/>
      <c r="K39" s="1025"/>
      <c r="L39" s="1025"/>
      <c r="M39" s="1025"/>
      <c r="N39" s="1025"/>
      <c r="O39" s="1025"/>
      <c r="P39" s="1025"/>
      <c r="Q39" s="1025"/>
      <c r="R39" s="1025"/>
      <c r="S39" s="1025"/>
      <c r="T39" s="1025"/>
      <c r="U39" s="1025"/>
      <c r="V39" s="1025"/>
      <c r="W39" s="1025"/>
      <c r="X39" s="1025"/>
      <c r="Y39" s="1025"/>
      <c r="Z39" s="1025"/>
      <c r="AA39" s="1025"/>
      <c r="AB39" s="1025"/>
      <c r="AC39" s="1025"/>
      <c r="AD39" s="1025"/>
      <c r="AE39" s="1025"/>
      <c r="AF39" s="1025"/>
      <c r="AG39" s="1025"/>
      <c r="AH39" s="1025"/>
      <c r="AI39" s="1025"/>
      <c r="AJ39" s="1025"/>
      <c r="AK39" s="1025"/>
      <c r="AL39" s="1025"/>
      <c r="AM39" s="1025"/>
      <c r="AN39" s="1025"/>
      <c r="AO39" s="1025"/>
      <c r="AP39" s="1025"/>
      <c r="AQ39" s="1025"/>
      <c r="AR39" s="1025"/>
      <c r="AS39" s="1025"/>
      <c r="AT39" s="1025"/>
      <c r="AU39" s="1025"/>
      <c r="AV39" s="1025"/>
      <c r="AW39" s="1025"/>
      <c r="AX39" s="1025"/>
      <c r="AY39" s="1025"/>
      <c r="AZ39" s="1025"/>
      <c r="BA39" s="1025"/>
      <c r="BB39" s="1025"/>
      <c r="BC39" s="1025"/>
      <c r="BD39" s="1025"/>
      <c r="BE39" s="1025"/>
      <c r="BF39" s="1025"/>
      <c r="BG39" s="1025"/>
      <c r="BH39" s="1025"/>
      <c r="BI39" s="1025"/>
      <c r="BK39" s="1014"/>
      <c r="BL39" s="1014"/>
    </row>
    <row r="40" spans="3:64">
      <c r="C40" s="1012"/>
      <c r="D40" s="1024"/>
      <c r="E40" s="1742" t="s">
        <v>2099</v>
      </c>
      <c r="F40" s="1742"/>
      <c r="G40" s="1742"/>
      <c r="H40" s="1742"/>
      <c r="I40" s="1742"/>
      <c r="J40" s="1742"/>
      <c r="K40" s="1742"/>
      <c r="L40" s="1742"/>
      <c r="M40" s="1742"/>
      <c r="N40" s="1742"/>
      <c r="O40" s="1742"/>
      <c r="P40" s="1742"/>
      <c r="Q40" s="1025"/>
      <c r="R40" s="1742" t="s">
        <v>2120</v>
      </c>
      <c r="S40" s="1742"/>
      <c r="T40" s="1742"/>
      <c r="U40" s="1742"/>
      <c r="V40" s="1742"/>
      <c r="W40" s="1026"/>
      <c r="Y40" s="1742" t="s">
        <v>2097</v>
      </c>
      <c r="Z40" s="1742"/>
      <c r="AA40" s="1742"/>
      <c r="AB40" s="1742"/>
      <c r="AC40" s="1742"/>
      <c r="AD40" s="1742"/>
      <c r="AE40" s="1742"/>
      <c r="AF40" s="1742"/>
      <c r="AG40" s="1742"/>
      <c r="AH40" s="1742"/>
      <c r="AI40" s="1742"/>
      <c r="AJ40" s="1742"/>
      <c r="AK40" s="1742"/>
      <c r="AL40" s="1742"/>
      <c r="AM40" s="1742"/>
      <c r="AN40" s="1742"/>
      <c r="AO40" s="1742"/>
      <c r="AP40" s="1742"/>
      <c r="AQ40" s="1742"/>
      <c r="AR40" s="1742"/>
      <c r="AS40" s="1742"/>
      <c r="AT40" s="1742"/>
      <c r="AU40" s="1742"/>
      <c r="AV40" s="1742"/>
      <c r="AW40" s="1742"/>
      <c r="AX40" s="1742"/>
      <c r="AY40" s="1742"/>
      <c r="AZ40" s="1742"/>
      <c r="BA40" s="1742"/>
      <c r="BB40" s="1742"/>
      <c r="BC40" s="1742"/>
      <c r="BD40" s="1742"/>
      <c r="BE40" s="1742"/>
      <c r="BF40" s="1742"/>
      <c r="BG40" s="1742"/>
      <c r="BH40" s="1742"/>
      <c r="BI40" s="1025"/>
      <c r="BK40" s="1014"/>
      <c r="BL40" s="1014"/>
    </row>
    <row r="41" spans="3:64" ht="4.5" customHeight="1">
      <c r="C41" s="1012"/>
      <c r="D41" s="1024"/>
      <c r="E41" s="1025"/>
      <c r="F41" s="1025"/>
      <c r="G41" s="1025"/>
      <c r="H41" s="1025"/>
      <c r="I41" s="1025"/>
      <c r="J41" s="1025"/>
      <c r="K41" s="1025"/>
      <c r="L41" s="1025"/>
      <c r="M41" s="1025"/>
      <c r="N41" s="1025"/>
      <c r="O41" s="1025"/>
      <c r="P41" s="1025"/>
      <c r="Q41" s="1025"/>
      <c r="R41" s="1025"/>
      <c r="S41" s="1025"/>
      <c r="T41" s="1025"/>
      <c r="U41" s="1025"/>
      <c r="V41" s="1025"/>
      <c r="W41" s="1025"/>
      <c r="Y41" s="1025"/>
      <c r="Z41" s="1025"/>
      <c r="AA41" s="1025"/>
      <c r="AB41" s="1025"/>
      <c r="AC41" s="1025"/>
      <c r="AD41" s="1025"/>
      <c r="AE41" s="1025"/>
      <c r="AF41" s="1025"/>
      <c r="AG41" s="1025"/>
      <c r="AH41" s="1025"/>
      <c r="AI41" s="1025"/>
      <c r="AJ41" s="1025"/>
      <c r="AK41" s="1025"/>
      <c r="AL41" s="1025"/>
      <c r="AM41" s="1025"/>
      <c r="AN41" s="1025"/>
      <c r="AO41" s="1025"/>
      <c r="AP41" s="1025"/>
      <c r="AQ41" s="1025"/>
      <c r="AR41" s="1025"/>
      <c r="AS41" s="1025"/>
      <c r="AT41" s="1025"/>
      <c r="AU41" s="1025"/>
      <c r="AV41" s="1025"/>
      <c r="AW41" s="1025"/>
      <c r="AX41" s="1025"/>
      <c r="AY41" s="1025"/>
      <c r="AZ41" s="1025"/>
      <c r="BA41" s="1025"/>
      <c r="BB41" s="1025"/>
      <c r="BC41" s="1025"/>
      <c r="BD41" s="1025"/>
      <c r="BE41" s="1025"/>
      <c r="BF41" s="1025"/>
      <c r="BG41" s="1025"/>
      <c r="BH41" s="1025"/>
      <c r="BI41" s="1025"/>
      <c r="BK41" s="1014"/>
      <c r="BL41" s="1014"/>
    </row>
    <row r="42" spans="3:64">
      <c r="C42" s="1012"/>
      <c r="D42" s="1024"/>
      <c r="E42" s="1739"/>
      <c r="F42" s="1740"/>
      <c r="G42" s="1740"/>
      <c r="H42" s="1740"/>
      <c r="I42" s="1740"/>
      <c r="J42" s="1740"/>
      <c r="K42" s="1740"/>
      <c r="L42" s="1740"/>
      <c r="M42" s="1740"/>
      <c r="N42" s="1740"/>
      <c r="O42" s="1740"/>
      <c r="P42" s="1741"/>
      <c r="Q42" s="1025"/>
      <c r="R42" s="1733"/>
      <c r="S42" s="1734"/>
      <c r="T42" s="1734"/>
      <c r="U42" s="1734"/>
      <c r="V42" s="1735"/>
      <c r="W42" s="1025"/>
      <c r="Y42" s="1747"/>
      <c r="Z42" s="1748"/>
      <c r="AA42" s="1748"/>
      <c r="AB42" s="1748"/>
      <c r="AC42" s="1748"/>
      <c r="AD42" s="1748"/>
      <c r="AE42" s="1748"/>
      <c r="AF42" s="1748"/>
      <c r="AG42" s="1748"/>
      <c r="AH42" s="1748"/>
      <c r="AI42" s="1748"/>
      <c r="AJ42" s="1748"/>
      <c r="AK42" s="1748"/>
      <c r="AL42" s="1748"/>
      <c r="AM42" s="1748"/>
      <c r="AN42" s="1748"/>
      <c r="AO42" s="1748"/>
      <c r="AP42" s="1748"/>
      <c r="AQ42" s="1748"/>
      <c r="AR42" s="1748"/>
      <c r="AS42" s="1748"/>
      <c r="AT42" s="1748"/>
      <c r="AU42" s="1748"/>
      <c r="AV42" s="1748"/>
      <c r="AW42" s="1748"/>
      <c r="AX42" s="1748"/>
      <c r="AY42" s="1748"/>
      <c r="AZ42" s="1748"/>
      <c r="BA42" s="1748"/>
      <c r="BB42" s="1748"/>
      <c r="BC42" s="1748"/>
      <c r="BD42" s="1748"/>
      <c r="BE42" s="1748"/>
      <c r="BF42" s="1748"/>
      <c r="BG42" s="1748"/>
      <c r="BH42" s="1749"/>
      <c r="BI42" s="1025"/>
      <c r="BK42" s="1014"/>
      <c r="BL42" s="1014"/>
    </row>
    <row r="43" spans="3:64">
      <c r="C43" s="1012"/>
      <c r="D43" s="1024"/>
      <c r="E43" s="1739"/>
      <c r="F43" s="1740"/>
      <c r="G43" s="1740"/>
      <c r="H43" s="1740"/>
      <c r="I43" s="1740"/>
      <c r="J43" s="1740"/>
      <c r="K43" s="1740"/>
      <c r="L43" s="1740"/>
      <c r="M43" s="1740"/>
      <c r="N43" s="1740"/>
      <c r="O43" s="1740"/>
      <c r="P43" s="1741"/>
      <c r="Q43" s="1025"/>
      <c r="R43" s="1733"/>
      <c r="S43" s="1734"/>
      <c r="T43" s="1734"/>
      <c r="U43" s="1734"/>
      <c r="V43" s="1735"/>
      <c r="W43" s="1025"/>
      <c r="Y43" s="1736"/>
      <c r="Z43" s="1737"/>
      <c r="AA43" s="1737"/>
      <c r="AB43" s="1737"/>
      <c r="AC43" s="1737"/>
      <c r="AD43" s="1737"/>
      <c r="AE43" s="1737"/>
      <c r="AF43" s="1737"/>
      <c r="AG43" s="1737"/>
      <c r="AH43" s="1737"/>
      <c r="AI43" s="1737"/>
      <c r="AJ43" s="1737"/>
      <c r="AK43" s="1737"/>
      <c r="AL43" s="1737"/>
      <c r="AM43" s="1737"/>
      <c r="AN43" s="1737"/>
      <c r="AO43" s="1737"/>
      <c r="AP43" s="1737"/>
      <c r="AQ43" s="1737"/>
      <c r="AR43" s="1737"/>
      <c r="AS43" s="1737"/>
      <c r="AT43" s="1737"/>
      <c r="AU43" s="1737"/>
      <c r="AV43" s="1737"/>
      <c r="AW43" s="1737"/>
      <c r="AX43" s="1737"/>
      <c r="AY43" s="1737"/>
      <c r="AZ43" s="1737"/>
      <c r="BA43" s="1737"/>
      <c r="BB43" s="1737"/>
      <c r="BC43" s="1737"/>
      <c r="BD43" s="1737"/>
      <c r="BE43" s="1737"/>
      <c r="BF43" s="1737"/>
      <c r="BG43" s="1737"/>
      <c r="BH43" s="1738"/>
      <c r="BI43" s="1025"/>
      <c r="BK43" s="1014"/>
      <c r="BL43" s="1014"/>
    </row>
    <row r="44" spans="3:64">
      <c r="C44" s="1012"/>
      <c r="D44" s="1024"/>
      <c r="E44" s="1739"/>
      <c r="F44" s="1740"/>
      <c r="G44" s="1740"/>
      <c r="H44" s="1740"/>
      <c r="I44" s="1740"/>
      <c r="J44" s="1740"/>
      <c r="K44" s="1740"/>
      <c r="L44" s="1740"/>
      <c r="M44" s="1740"/>
      <c r="N44" s="1740"/>
      <c r="O44" s="1740"/>
      <c r="P44" s="1741"/>
      <c r="Q44" s="1025"/>
      <c r="R44" s="1733"/>
      <c r="S44" s="1734"/>
      <c r="T44" s="1734"/>
      <c r="U44" s="1734"/>
      <c r="V44" s="1735"/>
      <c r="W44" s="1025"/>
      <c r="Y44" s="1736"/>
      <c r="Z44" s="1737"/>
      <c r="AA44" s="1737"/>
      <c r="AB44" s="1737"/>
      <c r="AC44" s="1737"/>
      <c r="AD44" s="1737"/>
      <c r="AE44" s="1737"/>
      <c r="AF44" s="1737"/>
      <c r="AG44" s="1737"/>
      <c r="AH44" s="1737"/>
      <c r="AI44" s="1737"/>
      <c r="AJ44" s="1737"/>
      <c r="AK44" s="1737"/>
      <c r="AL44" s="1737"/>
      <c r="AM44" s="1737"/>
      <c r="AN44" s="1737"/>
      <c r="AO44" s="1737"/>
      <c r="AP44" s="1737"/>
      <c r="AQ44" s="1737"/>
      <c r="AR44" s="1737"/>
      <c r="AS44" s="1737"/>
      <c r="AT44" s="1737"/>
      <c r="AU44" s="1737"/>
      <c r="AV44" s="1737"/>
      <c r="AW44" s="1737"/>
      <c r="AX44" s="1737"/>
      <c r="AY44" s="1737"/>
      <c r="AZ44" s="1737"/>
      <c r="BA44" s="1737"/>
      <c r="BB44" s="1737"/>
      <c r="BC44" s="1737"/>
      <c r="BD44" s="1737"/>
      <c r="BE44" s="1737"/>
      <c r="BF44" s="1737"/>
      <c r="BG44" s="1737"/>
      <c r="BH44" s="1738"/>
      <c r="BI44" s="1025"/>
      <c r="BK44" s="1014"/>
      <c r="BL44" s="1014"/>
    </row>
    <row r="45" spans="3:64">
      <c r="C45" s="1012"/>
      <c r="D45" s="1024"/>
      <c r="E45" s="1739"/>
      <c r="F45" s="1740"/>
      <c r="G45" s="1740"/>
      <c r="H45" s="1740"/>
      <c r="I45" s="1740"/>
      <c r="J45" s="1740"/>
      <c r="K45" s="1740"/>
      <c r="L45" s="1740"/>
      <c r="M45" s="1740"/>
      <c r="N45" s="1740"/>
      <c r="O45" s="1740"/>
      <c r="P45" s="1741"/>
      <c r="Q45" s="1025"/>
      <c r="R45" s="1733"/>
      <c r="S45" s="1734"/>
      <c r="T45" s="1734"/>
      <c r="U45" s="1734"/>
      <c r="V45" s="1735"/>
      <c r="W45" s="1025"/>
      <c r="Y45" s="1736"/>
      <c r="Z45" s="1737"/>
      <c r="AA45" s="1737"/>
      <c r="AB45" s="1737"/>
      <c r="AC45" s="1737"/>
      <c r="AD45" s="1737"/>
      <c r="AE45" s="1737"/>
      <c r="AF45" s="1737"/>
      <c r="AG45" s="1737"/>
      <c r="AH45" s="1737"/>
      <c r="AI45" s="1737"/>
      <c r="AJ45" s="1737"/>
      <c r="AK45" s="1737"/>
      <c r="AL45" s="1737"/>
      <c r="AM45" s="1737"/>
      <c r="AN45" s="1737"/>
      <c r="AO45" s="1737"/>
      <c r="AP45" s="1737"/>
      <c r="AQ45" s="1737"/>
      <c r="AR45" s="1737"/>
      <c r="AS45" s="1737"/>
      <c r="AT45" s="1737"/>
      <c r="AU45" s="1737"/>
      <c r="AV45" s="1737"/>
      <c r="AW45" s="1737"/>
      <c r="AX45" s="1737"/>
      <c r="AY45" s="1737"/>
      <c r="AZ45" s="1737"/>
      <c r="BA45" s="1737"/>
      <c r="BB45" s="1737"/>
      <c r="BC45" s="1737"/>
      <c r="BD45" s="1737"/>
      <c r="BE45" s="1737"/>
      <c r="BF45" s="1737"/>
      <c r="BG45" s="1737"/>
      <c r="BH45" s="1738"/>
      <c r="BI45" s="1025"/>
      <c r="BK45" s="1014"/>
      <c r="BL45" s="1014"/>
    </row>
    <row r="46" spans="3:64">
      <c r="C46" s="1012"/>
      <c r="D46" s="1024"/>
      <c r="E46" s="1739"/>
      <c r="F46" s="1740"/>
      <c r="G46" s="1740"/>
      <c r="H46" s="1740"/>
      <c r="I46" s="1740"/>
      <c r="J46" s="1740"/>
      <c r="K46" s="1740"/>
      <c r="L46" s="1740"/>
      <c r="M46" s="1740"/>
      <c r="N46" s="1740"/>
      <c r="O46" s="1740"/>
      <c r="P46" s="1741"/>
      <c r="Q46" s="1025"/>
      <c r="R46" s="1733"/>
      <c r="S46" s="1734"/>
      <c r="T46" s="1734"/>
      <c r="U46" s="1734"/>
      <c r="V46" s="1735"/>
      <c r="W46" s="1025"/>
      <c r="Y46" s="1736"/>
      <c r="Z46" s="1737"/>
      <c r="AA46" s="1737"/>
      <c r="AB46" s="1737"/>
      <c r="AC46" s="1737"/>
      <c r="AD46" s="1737"/>
      <c r="AE46" s="1737"/>
      <c r="AF46" s="1737"/>
      <c r="AG46" s="1737"/>
      <c r="AH46" s="1737"/>
      <c r="AI46" s="1737"/>
      <c r="AJ46" s="1737"/>
      <c r="AK46" s="1737"/>
      <c r="AL46" s="1737"/>
      <c r="AM46" s="1737"/>
      <c r="AN46" s="1737"/>
      <c r="AO46" s="1737"/>
      <c r="AP46" s="1737"/>
      <c r="AQ46" s="1737"/>
      <c r="AR46" s="1737"/>
      <c r="AS46" s="1737"/>
      <c r="AT46" s="1737"/>
      <c r="AU46" s="1737"/>
      <c r="AV46" s="1737"/>
      <c r="AW46" s="1737"/>
      <c r="AX46" s="1737"/>
      <c r="AY46" s="1737"/>
      <c r="AZ46" s="1737"/>
      <c r="BA46" s="1737"/>
      <c r="BB46" s="1737"/>
      <c r="BC46" s="1737"/>
      <c r="BD46" s="1737"/>
      <c r="BE46" s="1737"/>
      <c r="BF46" s="1737"/>
      <c r="BG46" s="1737"/>
      <c r="BH46" s="1738"/>
      <c r="BI46" s="1025"/>
      <c r="BK46" s="1014"/>
      <c r="BL46" s="1014"/>
    </row>
    <row r="47" spans="3:64">
      <c r="C47" s="1012"/>
      <c r="D47" s="1024"/>
      <c r="E47" s="1739"/>
      <c r="F47" s="1740"/>
      <c r="G47" s="1740"/>
      <c r="H47" s="1740"/>
      <c r="I47" s="1740"/>
      <c r="J47" s="1740"/>
      <c r="K47" s="1740"/>
      <c r="L47" s="1740"/>
      <c r="M47" s="1740"/>
      <c r="N47" s="1740"/>
      <c r="O47" s="1740"/>
      <c r="P47" s="1741"/>
      <c r="Q47" s="1025"/>
      <c r="R47" s="1733"/>
      <c r="S47" s="1734"/>
      <c r="T47" s="1734"/>
      <c r="U47" s="1734"/>
      <c r="V47" s="1735"/>
      <c r="W47" s="1025"/>
      <c r="Y47" s="1747"/>
      <c r="Z47" s="1748"/>
      <c r="AA47" s="1748"/>
      <c r="AB47" s="1748"/>
      <c r="AC47" s="1748"/>
      <c r="AD47" s="1748"/>
      <c r="AE47" s="1748"/>
      <c r="AF47" s="1748"/>
      <c r="AG47" s="1748"/>
      <c r="AH47" s="1748"/>
      <c r="AI47" s="1748"/>
      <c r="AJ47" s="1748"/>
      <c r="AK47" s="1748"/>
      <c r="AL47" s="1748"/>
      <c r="AM47" s="1748"/>
      <c r="AN47" s="1748"/>
      <c r="AO47" s="1748"/>
      <c r="AP47" s="1748"/>
      <c r="AQ47" s="1748"/>
      <c r="AR47" s="1748"/>
      <c r="AS47" s="1748"/>
      <c r="AT47" s="1748"/>
      <c r="AU47" s="1748"/>
      <c r="AV47" s="1748"/>
      <c r="AW47" s="1748"/>
      <c r="AX47" s="1748"/>
      <c r="AY47" s="1748"/>
      <c r="AZ47" s="1748"/>
      <c r="BA47" s="1748"/>
      <c r="BB47" s="1748"/>
      <c r="BC47" s="1748"/>
      <c r="BD47" s="1748"/>
      <c r="BE47" s="1748"/>
      <c r="BF47" s="1748"/>
      <c r="BG47" s="1748"/>
      <c r="BH47" s="1749"/>
      <c r="BI47" s="1025"/>
      <c r="BK47" s="1014"/>
      <c r="BL47" s="1014"/>
    </row>
    <row r="48" spans="3:64" ht="5.25" customHeight="1">
      <c r="C48" s="1012"/>
      <c r="D48" s="1024"/>
      <c r="E48" s="1026"/>
      <c r="F48" s="1026"/>
      <c r="G48" s="1026"/>
      <c r="H48" s="1026"/>
      <c r="I48" s="1026"/>
      <c r="J48" s="1026"/>
      <c r="K48" s="1026"/>
      <c r="L48" s="1026"/>
      <c r="M48" s="1026"/>
      <c r="N48" s="1026"/>
      <c r="O48" s="1026"/>
      <c r="P48" s="1026"/>
      <c r="Q48" s="1025"/>
      <c r="R48" s="1026"/>
      <c r="S48" s="1026"/>
      <c r="T48" s="1026"/>
      <c r="U48" s="1026"/>
      <c r="V48" s="1026"/>
      <c r="W48" s="1025"/>
      <c r="X48" s="1026"/>
      <c r="Y48" s="1026"/>
      <c r="Z48" s="1026"/>
      <c r="AA48" s="1026"/>
      <c r="AB48" s="1026"/>
      <c r="AC48" s="1026"/>
      <c r="AD48" s="1026"/>
      <c r="AE48" s="1026"/>
      <c r="AF48" s="1026"/>
      <c r="AG48" s="1026"/>
      <c r="AH48" s="1026"/>
      <c r="AI48" s="1026"/>
      <c r="AJ48" s="1026"/>
      <c r="AK48" s="1026"/>
      <c r="AL48" s="1026"/>
      <c r="AM48" s="1026"/>
      <c r="AN48" s="1026"/>
      <c r="AO48" s="1026"/>
      <c r="AP48" s="1026"/>
      <c r="AQ48" s="1026"/>
      <c r="AR48" s="1026"/>
      <c r="AS48" s="1026"/>
      <c r="AT48" s="1026"/>
      <c r="AU48" s="1026"/>
      <c r="AV48" s="1026"/>
      <c r="AW48" s="1026"/>
      <c r="AX48" s="1026"/>
      <c r="AY48" s="1026"/>
      <c r="AZ48" s="1026"/>
      <c r="BA48" s="1026"/>
      <c r="BB48" s="1026"/>
      <c r="BC48" s="1025"/>
      <c r="BD48" s="1025"/>
      <c r="BE48" s="1026"/>
      <c r="BF48" s="1026"/>
      <c r="BG48" s="1026"/>
      <c r="BH48" s="1026"/>
      <c r="BI48" s="1025"/>
      <c r="BK48" s="1014"/>
      <c r="BL48" s="1014"/>
    </row>
    <row r="49" spans="3:64">
      <c r="C49" s="1012"/>
      <c r="D49" s="1024"/>
      <c r="E49" s="1745" t="s">
        <v>2137</v>
      </c>
      <c r="F49" s="1745"/>
      <c r="G49" s="1745"/>
      <c r="H49" s="1745"/>
      <c r="I49" s="1745"/>
      <c r="J49" s="1745"/>
      <c r="K49" s="1745"/>
      <c r="L49" s="1745"/>
      <c r="M49" s="1745"/>
      <c r="N49" s="1745"/>
      <c r="O49" s="1745"/>
      <c r="P49" s="1745"/>
      <c r="Q49" s="1025"/>
      <c r="R49" s="1742"/>
      <c r="S49" s="1742"/>
      <c r="T49" s="1742"/>
      <c r="U49" s="1742"/>
      <c r="V49" s="1742"/>
      <c r="W49" s="1742"/>
      <c r="X49" s="1742"/>
      <c r="Y49" s="1742"/>
      <c r="Z49" s="1742"/>
      <c r="AA49" s="1742"/>
      <c r="AB49" s="1742"/>
      <c r="AC49" s="1742"/>
      <c r="AD49" s="1742"/>
      <c r="AE49" s="1742"/>
      <c r="AF49" s="1742"/>
      <c r="AG49" s="1742"/>
      <c r="AH49" s="1742"/>
      <c r="AI49" s="1742"/>
      <c r="AJ49" s="1742"/>
      <c r="AK49" s="1742"/>
      <c r="AL49" s="1742"/>
      <c r="AM49" s="1742"/>
      <c r="AN49" s="1742"/>
      <c r="AO49" s="1742"/>
      <c r="AP49" s="1742"/>
      <c r="AQ49" s="1742"/>
      <c r="AR49" s="1742"/>
      <c r="AS49" s="1742"/>
      <c r="AT49" s="1742"/>
      <c r="AU49" s="1742"/>
      <c r="AV49" s="1742"/>
      <c r="AW49" s="1742"/>
      <c r="AX49" s="1742"/>
      <c r="AY49" s="1742"/>
      <c r="AZ49" s="1742"/>
      <c r="BA49" s="1742"/>
      <c r="BB49" s="1742"/>
      <c r="BC49" s="1025"/>
      <c r="BK49" s="1014"/>
      <c r="BL49" s="1014"/>
    </row>
    <row r="50" spans="3:64" ht="4.5" customHeight="1">
      <c r="C50" s="1012"/>
      <c r="D50" s="1024"/>
      <c r="E50" s="1031"/>
      <c r="F50" s="1031"/>
      <c r="G50" s="1031"/>
      <c r="H50" s="1031"/>
      <c r="I50" s="1031"/>
      <c r="J50" s="1031"/>
      <c r="K50" s="1031"/>
      <c r="L50" s="1031"/>
      <c r="M50" s="1031"/>
      <c r="N50" s="1031"/>
      <c r="O50" s="1031"/>
      <c r="P50" s="1031"/>
      <c r="Q50" s="1025"/>
      <c r="R50" s="1026"/>
      <c r="S50" s="1026"/>
      <c r="T50" s="1026"/>
      <c r="U50" s="1026"/>
      <c r="V50" s="1026"/>
      <c r="W50" s="1026"/>
      <c r="X50" s="1026"/>
      <c r="Y50" s="1026"/>
      <c r="Z50" s="1026"/>
      <c r="AA50" s="1026"/>
      <c r="AB50" s="1026"/>
      <c r="AC50" s="1026"/>
      <c r="AD50" s="1026"/>
      <c r="AE50" s="1026"/>
      <c r="AF50" s="1026"/>
      <c r="AG50" s="1026"/>
      <c r="AH50" s="1026"/>
      <c r="AI50" s="1026"/>
      <c r="AJ50" s="1026"/>
      <c r="AK50" s="1026"/>
      <c r="AL50" s="1026"/>
      <c r="AM50" s="1026"/>
      <c r="AN50" s="1026"/>
      <c r="AO50" s="1026"/>
      <c r="AP50" s="1026"/>
      <c r="AQ50" s="1026"/>
      <c r="AR50" s="1026"/>
      <c r="AS50" s="1026"/>
      <c r="AT50" s="1026"/>
      <c r="AU50" s="1026"/>
      <c r="AV50" s="1026"/>
      <c r="AW50" s="1026"/>
      <c r="AX50" s="1026"/>
      <c r="AY50" s="1026"/>
      <c r="AZ50" s="1026"/>
      <c r="BA50" s="1026"/>
      <c r="BB50" s="1026"/>
      <c r="BC50" s="1025"/>
      <c r="BD50" s="1026"/>
      <c r="BE50" s="1026"/>
      <c r="BF50" s="1026"/>
      <c r="BG50" s="1026"/>
      <c r="BH50" s="1026"/>
      <c r="BI50" s="1026"/>
      <c r="BK50" s="1014"/>
      <c r="BL50" s="1014"/>
    </row>
    <row r="51" spans="3:64">
      <c r="C51" s="1012"/>
      <c r="D51" s="1024"/>
      <c r="E51" s="1742" t="s">
        <v>2099</v>
      </c>
      <c r="F51" s="1742"/>
      <c r="G51" s="1742"/>
      <c r="H51" s="1742"/>
      <c r="I51" s="1742"/>
      <c r="J51" s="1742"/>
      <c r="K51" s="1742"/>
      <c r="L51" s="1742"/>
      <c r="M51" s="1742"/>
      <c r="N51" s="1742"/>
      <c r="O51" s="1742"/>
      <c r="P51" s="1742"/>
      <c r="Q51" s="1025"/>
      <c r="R51" s="1742" t="s">
        <v>2136</v>
      </c>
      <c r="S51" s="1742"/>
      <c r="T51" s="1742"/>
      <c r="U51" s="1742"/>
      <c r="V51" s="1742"/>
      <c r="W51" s="1742"/>
      <c r="X51" s="1742"/>
      <c r="Y51" s="1742" t="s">
        <v>2097</v>
      </c>
      <c r="Z51" s="1742"/>
      <c r="AA51" s="1742"/>
      <c r="AB51" s="1742"/>
      <c r="AC51" s="1742"/>
      <c r="AD51" s="1742"/>
      <c r="AE51" s="1742"/>
      <c r="AF51" s="1742"/>
      <c r="AG51" s="1742"/>
      <c r="AH51" s="1742"/>
      <c r="AI51" s="1742"/>
      <c r="AJ51" s="1742"/>
      <c r="AK51" s="1742"/>
      <c r="AL51" s="1742"/>
      <c r="AM51" s="1742"/>
      <c r="AN51" s="1742"/>
      <c r="AO51" s="1742"/>
      <c r="AP51" s="1742"/>
      <c r="AQ51" s="1742"/>
      <c r="AR51" s="1742"/>
      <c r="AS51" s="1742"/>
      <c r="AT51" s="1742"/>
      <c r="AU51" s="1742"/>
      <c r="AV51" s="1742"/>
      <c r="AW51" s="1742"/>
      <c r="AX51" s="1742"/>
      <c r="AY51" s="1742"/>
      <c r="AZ51" s="1742"/>
      <c r="BA51" s="1742"/>
      <c r="BB51" s="1742"/>
      <c r="BC51" s="1742"/>
      <c r="BD51" s="1742"/>
      <c r="BE51" s="1742"/>
      <c r="BF51" s="1742"/>
      <c r="BG51" s="1742"/>
      <c r="BH51" s="1742"/>
      <c r="BI51" s="1025"/>
      <c r="BK51" s="1014"/>
      <c r="BL51" s="1014"/>
    </row>
    <row r="52" spans="3:64" ht="3.75" customHeight="1">
      <c r="C52" s="1012"/>
      <c r="D52" s="1024"/>
      <c r="E52" s="1026"/>
      <c r="F52" s="1026"/>
      <c r="G52" s="1026"/>
      <c r="H52" s="1026"/>
      <c r="I52" s="1026"/>
      <c r="J52" s="1026"/>
      <c r="K52" s="1026"/>
      <c r="L52" s="1026"/>
      <c r="M52" s="1026"/>
      <c r="N52" s="1026"/>
      <c r="O52" s="1026"/>
      <c r="P52" s="1026"/>
      <c r="Q52" s="1025"/>
      <c r="R52" s="1026"/>
      <c r="S52" s="1026"/>
      <c r="T52" s="1026"/>
      <c r="U52" s="1026"/>
      <c r="V52" s="1026"/>
      <c r="W52" s="1026"/>
      <c r="X52" s="1026"/>
      <c r="Y52" s="1026"/>
      <c r="Z52" s="1026"/>
      <c r="AA52" s="1026"/>
      <c r="AB52" s="1026"/>
      <c r="AC52" s="1026"/>
      <c r="AD52" s="1026"/>
      <c r="AE52" s="1026"/>
      <c r="AF52" s="1026"/>
      <c r="AG52" s="1026"/>
      <c r="AH52" s="1026"/>
      <c r="AI52" s="1026"/>
      <c r="AJ52" s="1026"/>
      <c r="AK52" s="1026"/>
      <c r="AL52" s="1026"/>
      <c r="AM52" s="1026"/>
      <c r="AN52" s="1026"/>
      <c r="AO52" s="1026"/>
      <c r="AP52" s="1026"/>
      <c r="AQ52" s="1026"/>
      <c r="AR52" s="1026"/>
      <c r="AS52" s="1026"/>
      <c r="AT52" s="1026"/>
      <c r="AU52" s="1026"/>
      <c r="AV52" s="1026"/>
      <c r="AW52" s="1026"/>
      <c r="AX52" s="1026"/>
      <c r="AY52" s="1026"/>
      <c r="AZ52" s="1026"/>
      <c r="BA52" s="1026"/>
      <c r="BB52" s="1026"/>
      <c r="BC52" s="1026"/>
      <c r="BD52" s="1026"/>
      <c r="BE52" s="1026"/>
      <c r="BF52" s="1026"/>
      <c r="BG52" s="1026"/>
      <c r="BH52" s="1026"/>
      <c r="BI52" s="1025"/>
      <c r="BK52" s="1014"/>
      <c r="BL52" s="1014"/>
    </row>
    <row r="53" spans="3:64">
      <c r="C53" s="1012"/>
      <c r="D53" s="1024"/>
      <c r="E53" s="1739"/>
      <c r="F53" s="1740"/>
      <c r="G53" s="1740"/>
      <c r="H53" s="1740"/>
      <c r="I53" s="1740"/>
      <c r="J53" s="1740"/>
      <c r="K53" s="1740"/>
      <c r="L53" s="1740"/>
      <c r="M53" s="1740"/>
      <c r="N53" s="1740"/>
      <c r="O53" s="1740"/>
      <c r="P53" s="1741"/>
      <c r="Q53" s="1025"/>
      <c r="R53" s="1761"/>
      <c r="S53" s="1761"/>
      <c r="T53" s="1761"/>
      <c r="U53" s="1761"/>
      <c r="V53" s="1761"/>
      <c r="W53" s="1761"/>
      <c r="X53" s="1761"/>
      <c r="Y53" s="1026"/>
      <c r="Z53" s="1026"/>
      <c r="AA53" s="1761"/>
      <c r="AB53" s="1761"/>
      <c r="AC53" s="1761"/>
      <c r="AD53" s="1761"/>
      <c r="AE53" s="1761"/>
      <c r="AF53" s="1761"/>
      <c r="AG53" s="1761"/>
      <c r="AH53" s="1761"/>
      <c r="AI53" s="1761"/>
      <c r="AJ53" s="1761"/>
      <c r="AK53" s="1761"/>
      <c r="AL53" s="1761"/>
      <c r="AM53" s="1761"/>
      <c r="AN53" s="1761"/>
      <c r="AO53" s="1761"/>
      <c r="AP53" s="1761"/>
      <c r="AQ53" s="1761"/>
      <c r="AR53" s="1761"/>
      <c r="AS53" s="1761"/>
      <c r="AT53" s="1761"/>
      <c r="AU53" s="1761"/>
      <c r="AV53" s="1761"/>
      <c r="AW53" s="1761"/>
      <c r="AX53" s="1761"/>
      <c r="AY53" s="1761"/>
      <c r="AZ53" s="1761"/>
      <c r="BA53" s="1761"/>
      <c r="BB53" s="1761"/>
      <c r="BC53" s="1761"/>
      <c r="BD53" s="1761"/>
      <c r="BE53" s="1761"/>
      <c r="BF53" s="1761"/>
      <c r="BG53" s="1761"/>
      <c r="BH53" s="1761"/>
      <c r="BI53" s="1025"/>
      <c r="BK53" s="1014"/>
      <c r="BL53" s="1014"/>
    </row>
    <row r="54" spans="3:64">
      <c r="C54" s="1012"/>
      <c r="D54" s="1024"/>
      <c r="E54" s="1025"/>
      <c r="F54" s="1025"/>
      <c r="G54" s="1025"/>
      <c r="H54" s="1025"/>
      <c r="I54" s="1025"/>
      <c r="J54" s="1025"/>
      <c r="K54" s="1025"/>
      <c r="L54" s="1025"/>
      <c r="M54" s="1025"/>
      <c r="N54" s="1025"/>
      <c r="O54" s="1025"/>
      <c r="P54" s="1025"/>
      <c r="Q54" s="1025"/>
      <c r="R54" s="1025"/>
      <c r="S54" s="1025"/>
      <c r="T54" s="1025"/>
      <c r="U54" s="1025"/>
      <c r="V54" s="1025"/>
      <c r="W54" s="1025"/>
      <c r="X54" s="1025"/>
      <c r="Y54" s="1025"/>
      <c r="Z54" s="1025"/>
      <c r="AA54" s="1025"/>
      <c r="AB54" s="1025"/>
      <c r="AC54" s="1025"/>
      <c r="AD54" s="1025"/>
      <c r="AE54" s="1025"/>
      <c r="AF54" s="1025"/>
      <c r="AG54" s="1025"/>
      <c r="AH54" s="1025"/>
      <c r="AI54" s="1025"/>
      <c r="AJ54" s="1025"/>
      <c r="AK54" s="1025"/>
      <c r="AL54" s="1025"/>
      <c r="AM54" s="1025"/>
      <c r="AN54" s="1025"/>
      <c r="AO54" s="1025"/>
      <c r="AP54" s="1025"/>
      <c r="AQ54" s="1025"/>
      <c r="AR54" s="1025"/>
      <c r="AS54" s="1025"/>
      <c r="AT54" s="1025"/>
      <c r="AU54" s="1025"/>
      <c r="AV54" s="1025"/>
      <c r="AW54" s="1025"/>
      <c r="AX54" s="1025"/>
      <c r="AY54" s="1025"/>
      <c r="AZ54" s="1025"/>
      <c r="BA54" s="1025"/>
      <c r="BB54" s="1025"/>
      <c r="BC54" s="1025"/>
      <c r="BD54" s="1025"/>
      <c r="BE54" s="1025"/>
      <c r="BF54" s="1025"/>
      <c r="BG54" s="1025"/>
      <c r="BH54" s="1025"/>
      <c r="BI54" s="1025"/>
      <c r="BK54" s="1014"/>
      <c r="BL54" s="1014"/>
    </row>
    <row r="55" spans="3:64">
      <c r="C55" s="1012"/>
      <c r="D55" s="1024"/>
      <c r="E55" s="1027" t="s">
        <v>2138</v>
      </c>
      <c r="F55" s="1027"/>
      <c r="G55" s="1025"/>
      <c r="H55" s="1025"/>
      <c r="I55" s="1025"/>
      <c r="J55" s="1025"/>
      <c r="K55" s="1025"/>
      <c r="L55" s="1025"/>
      <c r="M55" s="1025"/>
      <c r="N55" s="1025"/>
      <c r="O55" s="1025"/>
      <c r="P55" s="1025"/>
      <c r="Q55" s="1025"/>
      <c r="R55" s="1025"/>
      <c r="S55" s="1025"/>
      <c r="T55" s="1025"/>
      <c r="U55" s="1025"/>
      <c r="V55" s="1025"/>
      <c r="W55" s="1025"/>
      <c r="X55" s="1025"/>
      <c r="Y55" s="1025"/>
      <c r="Z55" s="1025"/>
      <c r="AA55" s="1025"/>
      <c r="AB55" s="1025"/>
      <c r="AC55" s="1025"/>
      <c r="AD55" s="1025"/>
      <c r="AE55" s="1025"/>
      <c r="AF55" s="1025"/>
      <c r="AG55" s="1025"/>
      <c r="AH55" s="1025"/>
      <c r="AI55" s="1025"/>
      <c r="AJ55" s="1025"/>
      <c r="AK55" s="1025"/>
      <c r="AL55" s="1025"/>
      <c r="AM55" s="1025"/>
      <c r="AN55" s="1025"/>
      <c r="AO55" s="1025"/>
      <c r="AP55" s="1025"/>
      <c r="AQ55" s="1025"/>
      <c r="AR55" s="1025"/>
      <c r="AS55" s="1025"/>
      <c r="AT55" s="1025"/>
      <c r="AU55" s="1025"/>
      <c r="AV55" s="1025"/>
      <c r="AW55" s="1025"/>
      <c r="AX55" s="1025"/>
      <c r="AY55" s="1025"/>
      <c r="AZ55" s="1025"/>
      <c r="BA55" s="1025"/>
      <c r="BB55" s="1025"/>
      <c r="BC55" s="1025"/>
      <c r="BD55" s="1025"/>
      <c r="BE55" s="1025"/>
      <c r="BF55" s="1025"/>
      <c r="BG55" s="1025"/>
      <c r="BH55" s="1025"/>
      <c r="BI55" s="1025"/>
      <c r="BK55" s="1014"/>
      <c r="BL55" s="1014"/>
    </row>
    <row r="56" spans="3:64" ht="5.25" customHeight="1">
      <c r="C56" s="1012"/>
      <c r="D56" s="1024"/>
      <c r="E56" s="1025"/>
      <c r="F56" s="1025"/>
      <c r="G56" s="1025"/>
      <c r="H56" s="1025"/>
      <c r="I56" s="1025"/>
      <c r="J56" s="1025"/>
      <c r="K56" s="1025"/>
      <c r="L56" s="1025"/>
      <c r="M56" s="1025"/>
      <c r="N56" s="1025"/>
      <c r="O56" s="1025"/>
      <c r="P56" s="1025"/>
      <c r="Q56" s="1025"/>
      <c r="R56" s="1025"/>
      <c r="S56" s="1025"/>
      <c r="T56" s="1025"/>
      <c r="U56" s="1025"/>
      <c r="V56" s="1025"/>
      <c r="W56" s="1025"/>
      <c r="X56" s="1025"/>
      <c r="Y56" s="1025"/>
      <c r="Z56" s="1025"/>
      <c r="AA56" s="1025"/>
      <c r="AB56" s="1025"/>
      <c r="AC56" s="1025"/>
      <c r="AD56" s="1025"/>
      <c r="AE56" s="1025"/>
      <c r="AF56" s="1025"/>
      <c r="AG56" s="1025"/>
      <c r="AH56" s="1025"/>
      <c r="AI56" s="1025"/>
      <c r="AJ56" s="1025"/>
      <c r="AK56" s="1025"/>
      <c r="AL56" s="1025"/>
      <c r="AM56" s="1025"/>
      <c r="AN56" s="1025"/>
      <c r="AO56" s="1025"/>
      <c r="AP56" s="1025"/>
      <c r="AQ56" s="1025"/>
      <c r="AR56" s="1025"/>
      <c r="AS56" s="1025"/>
      <c r="AT56" s="1025"/>
      <c r="AU56" s="1025"/>
      <c r="AV56" s="1025"/>
      <c r="AW56" s="1025"/>
      <c r="AX56" s="1025"/>
      <c r="AY56" s="1025"/>
      <c r="AZ56" s="1025"/>
      <c r="BA56" s="1025"/>
      <c r="BB56" s="1025"/>
      <c r="BC56" s="1025"/>
      <c r="BD56" s="1025"/>
      <c r="BE56" s="1025"/>
      <c r="BF56" s="1025"/>
      <c r="BG56" s="1025"/>
      <c r="BH56" s="1025"/>
      <c r="BI56" s="1025"/>
      <c r="BK56" s="1014"/>
      <c r="BL56" s="1014"/>
    </row>
    <row r="57" spans="3:64">
      <c r="C57" s="1012"/>
      <c r="D57" s="1024"/>
      <c r="E57" s="1742" t="s">
        <v>2099</v>
      </c>
      <c r="F57" s="1742"/>
      <c r="G57" s="1742"/>
      <c r="H57" s="1742"/>
      <c r="I57" s="1742"/>
      <c r="J57" s="1742"/>
      <c r="K57" s="1742"/>
      <c r="L57" s="1742"/>
      <c r="M57" s="1742"/>
      <c r="N57" s="1742"/>
      <c r="O57" s="1742"/>
      <c r="P57" s="1742"/>
      <c r="Q57" s="1025"/>
      <c r="R57" s="1742" t="s">
        <v>2120</v>
      </c>
      <c r="S57" s="1742"/>
      <c r="T57" s="1742"/>
      <c r="U57" s="1742"/>
      <c r="V57" s="1742"/>
      <c r="W57" s="1026"/>
      <c r="X57" s="1025"/>
      <c r="Y57" s="1742" t="s">
        <v>2097</v>
      </c>
      <c r="Z57" s="1742"/>
      <c r="AA57" s="1742"/>
      <c r="AB57" s="1742"/>
      <c r="AC57" s="1742"/>
      <c r="AD57" s="1742"/>
      <c r="AE57" s="1742"/>
      <c r="AF57" s="1742"/>
      <c r="AG57" s="1742"/>
      <c r="AH57" s="1742"/>
      <c r="AI57" s="1742"/>
      <c r="AJ57" s="1742"/>
      <c r="AK57" s="1742"/>
      <c r="AL57" s="1742"/>
      <c r="AM57" s="1742"/>
      <c r="AN57" s="1742"/>
      <c r="AO57" s="1742"/>
      <c r="AP57" s="1742"/>
      <c r="AQ57" s="1742"/>
      <c r="AR57" s="1742"/>
      <c r="AS57" s="1742"/>
      <c r="AT57" s="1742"/>
      <c r="AU57" s="1742"/>
      <c r="AV57" s="1742"/>
      <c r="AW57" s="1742"/>
      <c r="AX57" s="1742"/>
      <c r="AY57" s="1742"/>
      <c r="AZ57" s="1742"/>
      <c r="BA57" s="1742"/>
      <c r="BB57" s="1742"/>
      <c r="BC57" s="1742"/>
      <c r="BD57" s="1742"/>
      <c r="BE57" s="1742"/>
      <c r="BF57" s="1742"/>
      <c r="BG57" s="1742"/>
      <c r="BH57" s="1742"/>
      <c r="BI57" s="1025"/>
      <c r="BK57" s="1014"/>
      <c r="BL57" s="1014"/>
    </row>
    <row r="58" spans="3:64" ht="5.25" customHeight="1">
      <c r="C58" s="1012"/>
      <c r="D58" s="1024"/>
      <c r="E58" s="1025"/>
      <c r="F58" s="1025"/>
      <c r="G58" s="1025"/>
      <c r="H58" s="1025"/>
      <c r="I58" s="1025"/>
      <c r="J58" s="1025"/>
      <c r="K58" s="1025"/>
      <c r="L58" s="1025"/>
      <c r="M58" s="1025"/>
      <c r="N58" s="1025"/>
      <c r="O58" s="1025"/>
      <c r="P58" s="1025"/>
      <c r="Q58" s="1025"/>
      <c r="R58" s="1025"/>
      <c r="S58" s="1025"/>
      <c r="T58" s="1025"/>
      <c r="U58" s="1025"/>
      <c r="V58" s="1025"/>
      <c r="W58" s="1026"/>
      <c r="X58" s="1025"/>
      <c r="Y58" s="1025"/>
      <c r="Z58" s="1025"/>
      <c r="AA58" s="1025"/>
      <c r="AB58" s="1025"/>
      <c r="AC58" s="1025"/>
      <c r="AD58" s="1025"/>
      <c r="AE58" s="1025"/>
      <c r="AF58" s="1025"/>
      <c r="AG58" s="1025"/>
      <c r="AH58" s="1025"/>
      <c r="AI58" s="1025"/>
      <c r="AJ58" s="1025"/>
      <c r="AK58" s="1025"/>
      <c r="AL58" s="1025"/>
      <c r="AM58" s="1025"/>
      <c r="AN58" s="1025"/>
      <c r="AO58" s="1025"/>
      <c r="AP58" s="1025"/>
      <c r="AQ58" s="1025"/>
      <c r="AR58" s="1025"/>
      <c r="AS58" s="1025"/>
      <c r="AT58" s="1025"/>
      <c r="AU58" s="1025"/>
      <c r="AV58" s="1025"/>
      <c r="AW58" s="1025"/>
      <c r="AX58" s="1025"/>
      <c r="AY58" s="1025"/>
      <c r="AZ58" s="1025"/>
      <c r="BA58" s="1025"/>
      <c r="BB58" s="1025"/>
      <c r="BC58" s="1025"/>
      <c r="BD58" s="1025"/>
      <c r="BE58" s="1025"/>
      <c r="BF58" s="1025"/>
      <c r="BG58" s="1025"/>
      <c r="BH58" s="1025"/>
      <c r="BI58" s="1025"/>
      <c r="BK58" s="1014"/>
      <c r="BL58" s="1014"/>
    </row>
    <row r="59" spans="3:64">
      <c r="C59" s="1012"/>
      <c r="D59" s="1024"/>
      <c r="E59" s="1739"/>
      <c r="F59" s="1740"/>
      <c r="G59" s="1740"/>
      <c r="H59" s="1740"/>
      <c r="I59" s="1740"/>
      <c r="J59" s="1740"/>
      <c r="K59" s="1740"/>
      <c r="L59" s="1740"/>
      <c r="M59" s="1740"/>
      <c r="N59" s="1740"/>
      <c r="O59" s="1740"/>
      <c r="P59" s="1741"/>
      <c r="Q59" s="1025"/>
      <c r="R59" s="1733"/>
      <c r="S59" s="1734"/>
      <c r="T59" s="1734"/>
      <c r="U59" s="1734"/>
      <c r="V59" s="1735"/>
      <c r="W59" s="1026"/>
      <c r="X59" s="1025"/>
      <c r="Y59" s="1747"/>
      <c r="Z59" s="1748"/>
      <c r="AA59" s="1748"/>
      <c r="AB59" s="1748"/>
      <c r="AC59" s="1748"/>
      <c r="AD59" s="1748"/>
      <c r="AE59" s="1748"/>
      <c r="AF59" s="1748"/>
      <c r="AG59" s="1748"/>
      <c r="AH59" s="1748"/>
      <c r="AI59" s="1748"/>
      <c r="AJ59" s="1748"/>
      <c r="AK59" s="1748"/>
      <c r="AL59" s="1748"/>
      <c r="AM59" s="1748"/>
      <c r="AN59" s="1748"/>
      <c r="AO59" s="1748"/>
      <c r="AP59" s="1748"/>
      <c r="AQ59" s="1748"/>
      <c r="AR59" s="1748"/>
      <c r="AS59" s="1748"/>
      <c r="AT59" s="1748"/>
      <c r="AU59" s="1748"/>
      <c r="AV59" s="1748"/>
      <c r="AW59" s="1748"/>
      <c r="AX59" s="1748"/>
      <c r="AY59" s="1748"/>
      <c r="AZ59" s="1748"/>
      <c r="BA59" s="1748"/>
      <c r="BB59" s="1748"/>
      <c r="BC59" s="1748"/>
      <c r="BD59" s="1748"/>
      <c r="BE59" s="1748"/>
      <c r="BF59" s="1748"/>
      <c r="BG59" s="1748"/>
      <c r="BH59" s="1749"/>
      <c r="BI59" s="1025"/>
      <c r="BK59" s="1014"/>
      <c r="BL59" s="1014"/>
    </row>
    <row r="60" spans="3:64">
      <c r="C60" s="1012"/>
      <c r="D60" s="1024"/>
      <c r="E60" s="1739"/>
      <c r="F60" s="1740"/>
      <c r="G60" s="1740"/>
      <c r="H60" s="1740"/>
      <c r="I60" s="1740"/>
      <c r="J60" s="1740"/>
      <c r="K60" s="1740"/>
      <c r="L60" s="1740"/>
      <c r="M60" s="1740"/>
      <c r="N60" s="1740"/>
      <c r="O60" s="1740"/>
      <c r="P60" s="1741"/>
      <c r="Q60" s="1025"/>
      <c r="R60" s="1733"/>
      <c r="S60" s="1734"/>
      <c r="T60" s="1734"/>
      <c r="U60" s="1734"/>
      <c r="V60" s="1735"/>
      <c r="W60" s="1026"/>
      <c r="X60" s="1025"/>
      <c r="Y60" s="1736"/>
      <c r="Z60" s="1737"/>
      <c r="AA60" s="1737"/>
      <c r="AB60" s="1737"/>
      <c r="AC60" s="1737"/>
      <c r="AD60" s="1737"/>
      <c r="AE60" s="1737"/>
      <c r="AF60" s="1737"/>
      <c r="AG60" s="1737"/>
      <c r="AH60" s="1737"/>
      <c r="AI60" s="1737"/>
      <c r="AJ60" s="1737"/>
      <c r="AK60" s="1737"/>
      <c r="AL60" s="1737"/>
      <c r="AM60" s="1737"/>
      <c r="AN60" s="1737"/>
      <c r="AO60" s="1737"/>
      <c r="AP60" s="1737"/>
      <c r="AQ60" s="1737"/>
      <c r="AR60" s="1737"/>
      <c r="AS60" s="1737"/>
      <c r="AT60" s="1737"/>
      <c r="AU60" s="1737"/>
      <c r="AV60" s="1737"/>
      <c r="AW60" s="1737"/>
      <c r="AX60" s="1737"/>
      <c r="AY60" s="1737"/>
      <c r="AZ60" s="1737"/>
      <c r="BA60" s="1737"/>
      <c r="BB60" s="1737"/>
      <c r="BC60" s="1737"/>
      <c r="BD60" s="1737"/>
      <c r="BE60" s="1737"/>
      <c r="BF60" s="1737"/>
      <c r="BG60" s="1737"/>
      <c r="BH60" s="1738"/>
      <c r="BI60" s="1025"/>
      <c r="BK60" s="1014"/>
      <c r="BL60" s="1014"/>
    </row>
    <row r="61" spans="3:64">
      <c r="C61" s="1012"/>
      <c r="D61" s="1024"/>
      <c r="E61" s="1739"/>
      <c r="F61" s="1740"/>
      <c r="G61" s="1740"/>
      <c r="H61" s="1740"/>
      <c r="I61" s="1740"/>
      <c r="J61" s="1740"/>
      <c r="K61" s="1740"/>
      <c r="L61" s="1740"/>
      <c r="M61" s="1740"/>
      <c r="N61" s="1740"/>
      <c r="O61" s="1740"/>
      <c r="P61" s="1741"/>
      <c r="Q61" s="1025"/>
      <c r="R61" s="1733"/>
      <c r="S61" s="1734"/>
      <c r="T61" s="1734"/>
      <c r="U61" s="1734"/>
      <c r="V61" s="1735"/>
      <c r="W61" s="1026"/>
      <c r="X61" s="1025"/>
      <c r="Y61" s="1736"/>
      <c r="Z61" s="1737"/>
      <c r="AA61" s="1737"/>
      <c r="AB61" s="1737"/>
      <c r="AC61" s="1737"/>
      <c r="AD61" s="1737"/>
      <c r="AE61" s="1737"/>
      <c r="AF61" s="1737"/>
      <c r="AG61" s="1737"/>
      <c r="AH61" s="1737"/>
      <c r="AI61" s="1737"/>
      <c r="AJ61" s="1737"/>
      <c r="AK61" s="1737"/>
      <c r="AL61" s="1737"/>
      <c r="AM61" s="1737"/>
      <c r="AN61" s="1737"/>
      <c r="AO61" s="1737"/>
      <c r="AP61" s="1737"/>
      <c r="AQ61" s="1737"/>
      <c r="AR61" s="1737"/>
      <c r="AS61" s="1737"/>
      <c r="AT61" s="1737"/>
      <c r="AU61" s="1737"/>
      <c r="AV61" s="1737"/>
      <c r="AW61" s="1737"/>
      <c r="AX61" s="1737"/>
      <c r="AY61" s="1737"/>
      <c r="AZ61" s="1737"/>
      <c r="BA61" s="1737"/>
      <c r="BB61" s="1737"/>
      <c r="BC61" s="1737"/>
      <c r="BD61" s="1737"/>
      <c r="BE61" s="1737"/>
      <c r="BF61" s="1737"/>
      <c r="BG61" s="1737"/>
      <c r="BH61" s="1738"/>
      <c r="BI61" s="1025"/>
      <c r="BK61" s="1014"/>
      <c r="BL61" s="1014"/>
    </row>
    <row r="62" spans="3:64">
      <c r="C62" s="1012"/>
      <c r="D62" s="1024"/>
      <c r="E62" s="1739"/>
      <c r="F62" s="1740"/>
      <c r="G62" s="1740"/>
      <c r="H62" s="1740"/>
      <c r="I62" s="1740"/>
      <c r="J62" s="1740"/>
      <c r="K62" s="1740"/>
      <c r="L62" s="1740"/>
      <c r="M62" s="1740"/>
      <c r="N62" s="1740"/>
      <c r="O62" s="1740"/>
      <c r="P62" s="1741"/>
      <c r="Q62" s="1025"/>
      <c r="R62" s="1733"/>
      <c r="S62" s="1734"/>
      <c r="T62" s="1734"/>
      <c r="U62" s="1734"/>
      <c r="V62" s="1735"/>
      <c r="W62" s="1026"/>
      <c r="X62" s="1025"/>
      <c r="Y62" s="1736"/>
      <c r="Z62" s="1737"/>
      <c r="AA62" s="1737"/>
      <c r="AB62" s="1737"/>
      <c r="AC62" s="1737"/>
      <c r="AD62" s="1737"/>
      <c r="AE62" s="1737"/>
      <c r="AF62" s="1737"/>
      <c r="AG62" s="1737"/>
      <c r="AH62" s="1737"/>
      <c r="AI62" s="1737"/>
      <c r="AJ62" s="1737"/>
      <c r="AK62" s="1737"/>
      <c r="AL62" s="1737"/>
      <c r="AM62" s="1737"/>
      <c r="AN62" s="1737"/>
      <c r="AO62" s="1737"/>
      <c r="AP62" s="1737"/>
      <c r="AQ62" s="1737"/>
      <c r="AR62" s="1737"/>
      <c r="AS62" s="1737"/>
      <c r="AT62" s="1737"/>
      <c r="AU62" s="1737"/>
      <c r="AV62" s="1737"/>
      <c r="AW62" s="1737"/>
      <c r="AX62" s="1737"/>
      <c r="AY62" s="1737"/>
      <c r="AZ62" s="1737"/>
      <c r="BA62" s="1737"/>
      <c r="BB62" s="1737"/>
      <c r="BC62" s="1737"/>
      <c r="BD62" s="1737"/>
      <c r="BE62" s="1737"/>
      <c r="BF62" s="1737"/>
      <c r="BG62" s="1737"/>
      <c r="BH62" s="1738"/>
      <c r="BI62" s="1025"/>
      <c r="BK62" s="1014"/>
      <c r="BL62" s="1014"/>
    </row>
    <row r="63" spans="3:64">
      <c r="C63" s="1012"/>
      <c r="D63" s="1024"/>
      <c r="E63" s="1739"/>
      <c r="F63" s="1740"/>
      <c r="G63" s="1740"/>
      <c r="H63" s="1740"/>
      <c r="I63" s="1740"/>
      <c r="J63" s="1740"/>
      <c r="K63" s="1740"/>
      <c r="L63" s="1740"/>
      <c r="M63" s="1740"/>
      <c r="N63" s="1740"/>
      <c r="O63" s="1740"/>
      <c r="P63" s="1741"/>
      <c r="Q63" s="1025"/>
      <c r="R63" s="1733"/>
      <c r="S63" s="1734"/>
      <c r="T63" s="1734"/>
      <c r="U63" s="1734"/>
      <c r="V63" s="1735"/>
      <c r="W63" s="1026"/>
      <c r="X63" s="1025"/>
      <c r="Y63" s="1736"/>
      <c r="Z63" s="1737"/>
      <c r="AA63" s="1737"/>
      <c r="AB63" s="1737"/>
      <c r="AC63" s="1737"/>
      <c r="AD63" s="1737"/>
      <c r="AE63" s="1737"/>
      <c r="AF63" s="1737"/>
      <c r="AG63" s="1737"/>
      <c r="AH63" s="1737"/>
      <c r="AI63" s="1737"/>
      <c r="AJ63" s="1737"/>
      <c r="AK63" s="1737"/>
      <c r="AL63" s="1737"/>
      <c r="AM63" s="1737"/>
      <c r="AN63" s="1737"/>
      <c r="AO63" s="1737"/>
      <c r="AP63" s="1737"/>
      <c r="AQ63" s="1737"/>
      <c r="AR63" s="1737"/>
      <c r="AS63" s="1737"/>
      <c r="AT63" s="1737"/>
      <c r="AU63" s="1737"/>
      <c r="AV63" s="1737"/>
      <c r="AW63" s="1737"/>
      <c r="AX63" s="1737"/>
      <c r="AY63" s="1737"/>
      <c r="AZ63" s="1737"/>
      <c r="BA63" s="1737"/>
      <c r="BB63" s="1737"/>
      <c r="BC63" s="1737"/>
      <c r="BD63" s="1737"/>
      <c r="BE63" s="1737"/>
      <c r="BF63" s="1737"/>
      <c r="BG63" s="1737"/>
      <c r="BH63" s="1738"/>
      <c r="BI63" s="1025"/>
      <c r="BK63" s="1014"/>
      <c r="BL63" s="1014"/>
    </row>
    <row r="64" spans="3:64">
      <c r="C64" s="1012"/>
      <c r="D64" s="1024"/>
      <c r="E64" s="1739"/>
      <c r="F64" s="1740"/>
      <c r="G64" s="1740"/>
      <c r="H64" s="1740"/>
      <c r="I64" s="1740"/>
      <c r="J64" s="1740"/>
      <c r="K64" s="1740"/>
      <c r="L64" s="1740"/>
      <c r="M64" s="1740"/>
      <c r="N64" s="1740"/>
      <c r="O64" s="1740"/>
      <c r="P64" s="1741"/>
      <c r="Q64" s="1025"/>
      <c r="R64" s="1733"/>
      <c r="S64" s="1734"/>
      <c r="T64" s="1734"/>
      <c r="U64" s="1734"/>
      <c r="V64" s="1735"/>
      <c r="W64" s="1026"/>
      <c r="X64" s="1025"/>
      <c r="Y64" s="1736"/>
      <c r="Z64" s="1737"/>
      <c r="AA64" s="1737"/>
      <c r="AB64" s="1737"/>
      <c r="AC64" s="1737"/>
      <c r="AD64" s="1737"/>
      <c r="AE64" s="1737"/>
      <c r="AF64" s="1737"/>
      <c r="AG64" s="1737"/>
      <c r="AH64" s="1737"/>
      <c r="AI64" s="1737"/>
      <c r="AJ64" s="1737"/>
      <c r="AK64" s="1737"/>
      <c r="AL64" s="1737"/>
      <c r="AM64" s="1737"/>
      <c r="AN64" s="1737"/>
      <c r="AO64" s="1737"/>
      <c r="AP64" s="1737"/>
      <c r="AQ64" s="1737"/>
      <c r="AR64" s="1737"/>
      <c r="AS64" s="1737"/>
      <c r="AT64" s="1737"/>
      <c r="AU64" s="1737"/>
      <c r="AV64" s="1737"/>
      <c r="AW64" s="1737"/>
      <c r="AX64" s="1737"/>
      <c r="AY64" s="1737"/>
      <c r="AZ64" s="1737"/>
      <c r="BA64" s="1737"/>
      <c r="BB64" s="1737"/>
      <c r="BC64" s="1737"/>
      <c r="BD64" s="1737"/>
      <c r="BE64" s="1737"/>
      <c r="BF64" s="1737"/>
      <c r="BG64" s="1737"/>
      <c r="BH64" s="1738"/>
      <c r="BI64" s="1025"/>
      <c r="BK64" s="1014"/>
      <c r="BL64" s="1014"/>
    </row>
    <row r="65" spans="3:71">
      <c r="C65" s="1012"/>
      <c r="D65" s="1024"/>
      <c r="E65" s="1739"/>
      <c r="F65" s="1740"/>
      <c r="G65" s="1740"/>
      <c r="H65" s="1740"/>
      <c r="I65" s="1740"/>
      <c r="J65" s="1740"/>
      <c r="K65" s="1740"/>
      <c r="L65" s="1740"/>
      <c r="M65" s="1740"/>
      <c r="N65" s="1740"/>
      <c r="O65" s="1740"/>
      <c r="P65" s="1741"/>
      <c r="Q65" s="1025"/>
      <c r="R65" s="1733"/>
      <c r="S65" s="1734"/>
      <c r="T65" s="1734"/>
      <c r="U65" s="1734"/>
      <c r="V65" s="1735"/>
      <c r="W65" s="1026"/>
      <c r="X65" s="1025"/>
      <c r="Y65" s="1736"/>
      <c r="Z65" s="1737"/>
      <c r="AA65" s="1737"/>
      <c r="AB65" s="1737"/>
      <c r="AC65" s="1737"/>
      <c r="AD65" s="1737"/>
      <c r="AE65" s="1737"/>
      <c r="AF65" s="1737"/>
      <c r="AG65" s="1737"/>
      <c r="AH65" s="1737"/>
      <c r="AI65" s="1737"/>
      <c r="AJ65" s="1737"/>
      <c r="AK65" s="1737"/>
      <c r="AL65" s="1737"/>
      <c r="AM65" s="1737"/>
      <c r="AN65" s="1737"/>
      <c r="AO65" s="1737"/>
      <c r="AP65" s="1737"/>
      <c r="AQ65" s="1737"/>
      <c r="AR65" s="1737"/>
      <c r="AS65" s="1737"/>
      <c r="AT65" s="1737"/>
      <c r="AU65" s="1737"/>
      <c r="AV65" s="1737"/>
      <c r="AW65" s="1737"/>
      <c r="AX65" s="1737"/>
      <c r="AY65" s="1737"/>
      <c r="AZ65" s="1737"/>
      <c r="BA65" s="1737"/>
      <c r="BB65" s="1737"/>
      <c r="BC65" s="1737"/>
      <c r="BD65" s="1737"/>
      <c r="BE65" s="1737"/>
      <c r="BF65" s="1737"/>
      <c r="BG65" s="1737"/>
      <c r="BH65" s="1738"/>
      <c r="BI65" s="1025"/>
      <c r="BK65" s="1014"/>
      <c r="BL65" s="1014"/>
    </row>
    <row r="66" spans="3:71">
      <c r="C66" s="1012"/>
      <c r="D66" s="1024"/>
      <c r="E66" s="1739"/>
      <c r="F66" s="1740"/>
      <c r="G66" s="1740"/>
      <c r="H66" s="1740"/>
      <c r="I66" s="1740"/>
      <c r="J66" s="1740"/>
      <c r="K66" s="1740"/>
      <c r="L66" s="1740"/>
      <c r="M66" s="1740"/>
      <c r="N66" s="1740"/>
      <c r="O66" s="1740"/>
      <c r="P66" s="1741"/>
      <c r="Q66" s="1025"/>
      <c r="R66" s="1733"/>
      <c r="S66" s="1734"/>
      <c r="T66" s="1734"/>
      <c r="U66" s="1734"/>
      <c r="V66" s="1735"/>
      <c r="W66" s="1026"/>
      <c r="X66" s="1025"/>
      <c r="Y66" s="1747"/>
      <c r="Z66" s="1748"/>
      <c r="AA66" s="1748"/>
      <c r="AB66" s="1748"/>
      <c r="AC66" s="1748"/>
      <c r="AD66" s="1748"/>
      <c r="AE66" s="1748"/>
      <c r="AF66" s="1748"/>
      <c r="AG66" s="1748"/>
      <c r="AH66" s="1748"/>
      <c r="AI66" s="1748"/>
      <c r="AJ66" s="1748"/>
      <c r="AK66" s="1748"/>
      <c r="AL66" s="1748"/>
      <c r="AM66" s="1748"/>
      <c r="AN66" s="1748"/>
      <c r="AO66" s="1748"/>
      <c r="AP66" s="1748"/>
      <c r="AQ66" s="1748"/>
      <c r="AR66" s="1748"/>
      <c r="AS66" s="1748"/>
      <c r="AT66" s="1748"/>
      <c r="AU66" s="1748"/>
      <c r="AV66" s="1748"/>
      <c r="AW66" s="1748"/>
      <c r="AX66" s="1748"/>
      <c r="AY66" s="1748"/>
      <c r="AZ66" s="1748"/>
      <c r="BA66" s="1748"/>
      <c r="BB66" s="1748"/>
      <c r="BC66" s="1748"/>
      <c r="BD66" s="1748"/>
      <c r="BE66" s="1748"/>
      <c r="BF66" s="1748"/>
      <c r="BG66" s="1748"/>
      <c r="BH66" s="1749"/>
      <c r="BI66" s="1025"/>
      <c r="BK66" s="1014"/>
      <c r="BL66" s="1014"/>
    </row>
    <row r="67" spans="3:71">
      <c r="C67" s="1012"/>
      <c r="D67" s="1029"/>
      <c r="E67" s="1030"/>
      <c r="F67" s="1030"/>
      <c r="G67" s="1030"/>
      <c r="H67" s="1030"/>
      <c r="I67" s="1030"/>
      <c r="J67" s="1030"/>
      <c r="K67" s="1030"/>
      <c r="L67" s="1030"/>
      <c r="M67" s="1030"/>
      <c r="N67" s="1030"/>
      <c r="O67" s="1030"/>
      <c r="P67" s="1030"/>
      <c r="Q67" s="1030"/>
      <c r="R67" s="1030"/>
      <c r="S67" s="1030"/>
      <c r="T67" s="1030"/>
      <c r="U67" s="1030"/>
      <c r="V67" s="1030"/>
      <c r="W67" s="1030"/>
      <c r="X67" s="1030"/>
      <c r="Y67" s="1030"/>
      <c r="Z67" s="1030"/>
      <c r="AA67" s="1030"/>
      <c r="AB67" s="1030"/>
      <c r="AC67" s="1030"/>
      <c r="AD67" s="1030"/>
      <c r="AE67" s="1030"/>
      <c r="AF67" s="1030"/>
      <c r="AG67" s="1030"/>
      <c r="AH67" s="1030"/>
      <c r="AI67" s="1030"/>
      <c r="AJ67" s="1030"/>
      <c r="AK67" s="1030"/>
      <c r="AL67" s="1030"/>
      <c r="AM67" s="1030"/>
      <c r="AN67" s="1030"/>
      <c r="AO67" s="1030"/>
      <c r="AP67" s="1030"/>
      <c r="AQ67" s="1030"/>
      <c r="AR67" s="1030"/>
      <c r="AS67" s="1030"/>
      <c r="AT67" s="1030"/>
      <c r="AU67" s="1030"/>
      <c r="AV67" s="1030"/>
      <c r="AW67" s="1030"/>
      <c r="AX67" s="1030"/>
      <c r="AY67" s="1030"/>
      <c r="AZ67" s="1030"/>
      <c r="BA67" s="1030"/>
      <c r="BB67" s="1030"/>
      <c r="BC67" s="1030"/>
      <c r="BD67" s="1030"/>
      <c r="BE67" s="1030"/>
      <c r="BF67" s="1030"/>
      <c r="BG67" s="1030"/>
      <c r="BH67" s="1030"/>
      <c r="BI67" s="1030"/>
      <c r="BJ67" s="1020"/>
      <c r="BK67" s="1021"/>
      <c r="BL67" s="1014"/>
    </row>
    <row r="68" spans="3:71" ht="8.25" customHeight="1">
      <c r="C68" s="1012"/>
      <c r="D68" s="1025"/>
      <c r="E68" s="1025"/>
      <c r="F68" s="1025"/>
      <c r="G68" s="1025"/>
      <c r="H68" s="1025"/>
      <c r="I68" s="1025"/>
      <c r="J68" s="1025"/>
      <c r="K68" s="1025"/>
      <c r="L68" s="1025"/>
      <c r="M68" s="1025"/>
      <c r="N68" s="1025"/>
      <c r="O68" s="1025"/>
      <c r="P68" s="1025"/>
      <c r="Q68" s="1025"/>
      <c r="R68" s="1025"/>
      <c r="S68" s="1025"/>
      <c r="T68" s="1025"/>
      <c r="U68" s="1025"/>
      <c r="V68" s="1025"/>
      <c r="W68" s="1025"/>
      <c r="X68" s="1025"/>
      <c r="Y68" s="1025"/>
      <c r="Z68" s="1025"/>
      <c r="AA68" s="1025"/>
      <c r="AB68" s="1025"/>
      <c r="AC68" s="1025"/>
      <c r="AD68" s="1025"/>
      <c r="AE68" s="1025"/>
      <c r="AF68" s="1025"/>
      <c r="AG68" s="1025"/>
      <c r="AH68" s="1025"/>
      <c r="AI68" s="1025"/>
      <c r="AJ68" s="1025"/>
      <c r="AK68" s="1025"/>
      <c r="AL68" s="1025"/>
      <c r="AM68" s="1025"/>
      <c r="AN68" s="1025"/>
      <c r="AO68" s="1025"/>
      <c r="AP68" s="1025"/>
      <c r="AQ68" s="1025"/>
      <c r="AR68" s="1025"/>
      <c r="AS68" s="1025"/>
      <c r="AT68" s="1025"/>
      <c r="AU68" s="1025"/>
      <c r="AV68" s="1025"/>
      <c r="AW68" s="1025"/>
      <c r="AX68" s="1025"/>
      <c r="AY68" s="1025"/>
      <c r="AZ68" s="1025"/>
      <c r="BA68" s="1025"/>
      <c r="BB68" s="1025"/>
      <c r="BC68" s="1025"/>
      <c r="BD68" s="1025"/>
      <c r="BE68" s="1025"/>
      <c r="BF68" s="1025"/>
      <c r="BG68" s="1025"/>
      <c r="BH68" s="1025"/>
      <c r="BI68" s="1025"/>
      <c r="BL68" s="1014"/>
    </row>
    <row r="69" spans="3:71" ht="8.25" customHeight="1">
      <c r="C69" s="1012"/>
      <c r="D69" s="1025"/>
      <c r="E69" s="1025"/>
      <c r="F69" s="1025"/>
      <c r="G69" s="1025"/>
      <c r="H69" s="1025"/>
      <c r="I69" s="1025"/>
      <c r="J69" s="1025"/>
      <c r="K69" s="1025"/>
      <c r="L69" s="1025"/>
      <c r="M69" s="1025"/>
      <c r="N69" s="1025"/>
      <c r="O69" s="1025"/>
      <c r="P69" s="1025"/>
      <c r="Q69" s="1025"/>
      <c r="R69" s="1025"/>
      <c r="S69" s="1025"/>
      <c r="T69" s="1025"/>
      <c r="U69" s="1025"/>
      <c r="V69" s="1025"/>
      <c r="W69" s="1025"/>
      <c r="X69" s="1025"/>
      <c r="Y69" s="1025"/>
      <c r="Z69" s="1025"/>
      <c r="AA69" s="1025"/>
      <c r="AB69" s="1025"/>
      <c r="AC69" s="1025"/>
      <c r="AD69" s="1025"/>
      <c r="AE69" s="1025"/>
      <c r="AF69" s="1025"/>
      <c r="AG69" s="1025"/>
      <c r="AH69" s="1025"/>
      <c r="AI69" s="1025"/>
      <c r="AJ69" s="1025"/>
      <c r="AK69" s="1025"/>
      <c r="AL69" s="1025"/>
      <c r="AM69" s="1025"/>
      <c r="AN69" s="1025"/>
      <c r="AO69" s="1025"/>
      <c r="AP69" s="1025"/>
      <c r="AQ69" s="1025"/>
      <c r="AR69" s="1025"/>
      <c r="AS69" s="1025"/>
      <c r="AT69" s="1025"/>
      <c r="AU69" s="1025"/>
      <c r="AV69" s="1025"/>
      <c r="AW69" s="1025"/>
      <c r="AX69" s="1025"/>
      <c r="AY69" s="1025"/>
      <c r="AZ69" s="1025"/>
      <c r="BA69" s="1025"/>
      <c r="BB69" s="1025"/>
      <c r="BC69" s="1025"/>
      <c r="BD69" s="1025"/>
      <c r="BE69" s="1025"/>
      <c r="BF69" s="1025"/>
      <c r="BG69" s="1025"/>
      <c r="BH69" s="1025"/>
      <c r="BI69" s="1025"/>
      <c r="BL69" s="1014"/>
    </row>
    <row r="70" spans="3:71" ht="8.25" customHeight="1">
      <c r="C70" s="1012"/>
      <c r="D70" s="1025"/>
      <c r="E70" s="1025"/>
      <c r="F70" s="1025"/>
      <c r="G70" s="1025"/>
      <c r="H70" s="1025"/>
      <c r="I70" s="1025"/>
      <c r="J70" s="1025"/>
      <c r="K70" s="1025"/>
      <c r="L70" s="1025"/>
      <c r="M70" s="1025"/>
      <c r="N70" s="1025"/>
      <c r="O70" s="1025"/>
      <c r="P70" s="1025"/>
      <c r="Q70" s="1025"/>
      <c r="R70" s="1025"/>
      <c r="S70" s="1025"/>
      <c r="T70" s="1025"/>
      <c r="U70" s="1025"/>
      <c r="V70" s="1025"/>
      <c r="W70" s="1025"/>
      <c r="X70" s="1025"/>
      <c r="Y70" s="1025"/>
      <c r="Z70" s="1025"/>
      <c r="AA70" s="1025"/>
      <c r="AB70" s="1025"/>
      <c r="AC70" s="1025"/>
      <c r="AD70" s="1025"/>
      <c r="AE70" s="1025"/>
      <c r="AF70" s="1025"/>
      <c r="AG70" s="1025"/>
      <c r="AH70" s="1025"/>
      <c r="AI70" s="1025"/>
      <c r="AJ70" s="1025"/>
      <c r="AK70" s="1025"/>
      <c r="AL70" s="1025"/>
      <c r="AM70" s="1025"/>
      <c r="AN70" s="1025"/>
      <c r="AO70" s="1025"/>
      <c r="AP70" s="1025"/>
      <c r="AQ70" s="1025"/>
      <c r="AR70" s="1025"/>
      <c r="AS70" s="1025"/>
      <c r="AT70" s="1025"/>
      <c r="AU70" s="1025"/>
      <c r="AV70" s="1025"/>
      <c r="AW70" s="1025"/>
      <c r="AX70" s="1025"/>
      <c r="AY70" s="1025"/>
      <c r="AZ70" s="1025"/>
      <c r="BA70" s="1025"/>
      <c r="BB70" s="1025"/>
      <c r="BC70" s="1025"/>
      <c r="BD70" s="1025"/>
      <c r="BE70" s="1025"/>
      <c r="BF70" s="1025"/>
      <c r="BG70" s="1025"/>
      <c r="BH70" s="1025"/>
      <c r="BI70" s="1025"/>
      <c r="BL70" s="1014"/>
    </row>
    <row r="71" spans="3:71">
      <c r="C71" s="1012"/>
      <c r="D71" s="1025"/>
      <c r="E71" s="1025"/>
      <c r="F71" s="1025"/>
      <c r="G71" s="1025"/>
      <c r="H71" s="1025"/>
      <c r="I71" s="1025"/>
      <c r="J71" s="1025"/>
      <c r="K71" s="1025"/>
      <c r="L71" s="1025"/>
      <c r="M71" s="1025"/>
      <c r="N71" s="1025"/>
      <c r="O71" s="1025"/>
      <c r="P71" s="1025"/>
      <c r="Q71" s="1025"/>
      <c r="R71" s="1025"/>
      <c r="S71" s="1025"/>
      <c r="T71" s="1025"/>
      <c r="U71" s="1025"/>
      <c r="V71" s="1025"/>
      <c r="W71" s="1025"/>
      <c r="X71" s="1025"/>
      <c r="Y71" s="1025"/>
      <c r="Z71" s="1025"/>
      <c r="AA71" s="1025"/>
      <c r="AB71" s="1025"/>
      <c r="AC71" s="1025"/>
      <c r="AD71" s="1025"/>
      <c r="AE71" s="1025"/>
      <c r="AF71" s="1025"/>
      <c r="AG71" s="1025"/>
      <c r="AH71" s="1025"/>
      <c r="AI71" s="1025"/>
      <c r="AJ71" s="1025"/>
      <c r="AK71" s="1025"/>
      <c r="AL71" s="1025"/>
      <c r="AM71" s="1025"/>
      <c r="AN71" s="1025"/>
      <c r="AO71" s="1025"/>
      <c r="AP71" s="1025"/>
      <c r="AQ71" s="1025"/>
      <c r="AR71" s="1025"/>
      <c r="AS71" s="1025"/>
      <c r="AT71" s="1025"/>
      <c r="AU71" s="1025"/>
      <c r="AV71" s="1025"/>
      <c r="AW71" s="1025"/>
      <c r="AX71" s="1025"/>
      <c r="AY71" s="1025"/>
      <c r="AZ71" s="1025"/>
      <c r="BA71" s="1025"/>
      <c r="BB71" s="1025"/>
      <c r="BC71" s="1025"/>
      <c r="BD71" s="1025"/>
      <c r="BE71" s="1025"/>
      <c r="BF71" s="1025"/>
      <c r="BG71" s="1025"/>
      <c r="BH71" s="1025"/>
      <c r="BI71" s="1025"/>
      <c r="BL71" s="1014"/>
    </row>
    <row r="72" spans="3:71">
      <c r="C72" s="1012"/>
      <c r="D72" s="1025"/>
      <c r="E72" s="1025"/>
      <c r="F72" s="1025"/>
      <c r="G72" s="1025"/>
      <c r="H72" s="1025"/>
      <c r="I72" s="1025"/>
      <c r="J72" s="1025"/>
      <c r="K72" s="1025"/>
      <c r="L72" s="1025"/>
      <c r="M72" s="1025"/>
      <c r="N72" s="1025"/>
      <c r="O72" s="1025"/>
      <c r="P72" s="1025"/>
      <c r="Q72" s="1025"/>
      <c r="R72" s="1025"/>
      <c r="S72" s="1025"/>
      <c r="T72" s="1025"/>
      <c r="U72" s="1025"/>
      <c r="V72" s="1025"/>
      <c r="W72" s="1025"/>
      <c r="X72" s="1025"/>
      <c r="Y72" s="1025"/>
      <c r="Z72" s="1025"/>
      <c r="AA72" s="1025"/>
      <c r="AB72" s="1025"/>
      <c r="AC72" s="1025"/>
      <c r="AD72" s="1025"/>
      <c r="AE72" s="1025"/>
      <c r="AF72" s="1025"/>
      <c r="AG72" s="1025"/>
      <c r="AH72" s="1025"/>
      <c r="AI72" s="1025"/>
      <c r="AJ72" s="1025"/>
      <c r="AK72" s="1025"/>
      <c r="AL72" s="1025"/>
      <c r="AM72" s="1025"/>
      <c r="AN72" s="1025"/>
      <c r="AO72" s="1025"/>
      <c r="AP72" s="1025"/>
      <c r="AQ72" s="1025"/>
      <c r="AR72" s="1025"/>
      <c r="AS72" s="1025"/>
      <c r="AT72" s="1025"/>
      <c r="AU72" s="1025"/>
      <c r="AV72" s="1025"/>
      <c r="AW72" s="1025"/>
      <c r="AX72" s="1025"/>
      <c r="AY72" s="1025"/>
      <c r="AZ72" s="1025"/>
      <c r="BA72" s="1025"/>
      <c r="BB72" s="1025"/>
      <c r="BC72" s="1025"/>
      <c r="BD72" s="1025"/>
      <c r="BE72" s="1025"/>
      <c r="BF72" s="1025"/>
      <c r="BG72" s="1025"/>
      <c r="BH72" s="1025"/>
      <c r="BI72" s="1025"/>
      <c r="BL72" s="1014"/>
    </row>
    <row r="73" spans="3:71">
      <c r="C73" s="1012"/>
      <c r="D73" s="1025"/>
      <c r="E73" s="1025"/>
      <c r="F73" s="1025"/>
      <c r="G73" s="1025"/>
      <c r="H73" s="1025"/>
      <c r="I73" s="1025"/>
      <c r="J73" s="1025"/>
      <c r="K73" s="1025"/>
      <c r="L73" s="1025"/>
      <c r="M73" s="1025"/>
      <c r="N73" s="1025"/>
      <c r="O73" s="1025"/>
      <c r="P73" s="1025"/>
      <c r="Q73" s="1025"/>
      <c r="R73" s="1025"/>
      <c r="S73" s="1025"/>
      <c r="T73" s="1025"/>
      <c r="U73" s="1025"/>
      <c r="V73" s="1025"/>
      <c r="W73" s="1025"/>
      <c r="X73" s="1025"/>
      <c r="Y73" s="1025"/>
      <c r="Z73" s="1025"/>
      <c r="AA73" s="1025"/>
      <c r="AB73" s="1025"/>
      <c r="AC73" s="1025"/>
      <c r="AD73" s="1025"/>
      <c r="AE73" s="1025"/>
      <c r="AF73" s="1025"/>
      <c r="AG73" s="1025"/>
      <c r="AH73" s="1025"/>
      <c r="AI73" s="1025"/>
      <c r="AJ73" s="1025"/>
      <c r="AK73" s="1025"/>
      <c r="AL73" s="1025"/>
      <c r="AM73" s="1025"/>
      <c r="AN73" s="1025"/>
      <c r="AO73" s="1025"/>
      <c r="AP73" s="1025"/>
      <c r="AQ73" s="1025"/>
      <c r="AR73" s="1025"/>
      <c r="AS73" s="1025"/>
      <c r="AT73" s="1025"/>
      <c r="AU73" s="1025"/>
      <c r="AV73" s="1025"/>
      <c r="AW73" s="1025"/>
      <c r="AX73" s="1025"/>
      <c r="AY73" s="1025"/>
      <c r="AZ73" s="1025"/>
      <c r="BA73" s="1025"/>
      <c r="BB73" s="1025"/>
      <c r="BC73" s="1025"/>
      <c r="BD73" s="1025"/>
      <c r="BE73" s="1025"/>
      <c r="BF73" s="1025"/>
      <c r="BG73" s="1025"/>
      <c r="BH73" s="1025"/>
      <c r="BI73" s="1025"/>
      <c r="BL73" s="1014"/>
    </row>
    <row r="74" spans="3:71">
      <c r="C74" s="1019"/>
      <c r="D74" s="1030"/>
      <c r="E74" s="1030"/>
      <c r="F74" s="1030"/>
      <c r="G74" s="1030"/>
      <c r="H74" s="1030"/>
      <c r="I74" s="1030"/>
      <c r="J74" s="1030"/>
      <c r="K74" s="1030"/>
      <c r="L74" s="1030"/>
      <c r="M74" s="1030"/>
      <c r="N74" s="1030"/>
      <c r="O74" s="1030"/>
      <c r="P74" s="1030"/>
      <c r="Q74" s="1030"/>
      <c r="R74" s="1030"/>
      <c r="S74" s="1030"/>
      <c r="T74" s="1030"/>
      <c r="U74" s="1030"/>
      <c r="V74" s="1030"/>
      <c r="W74" s="1030"/>
      <c r="X74" s="1030"/>
      <c r="Y74" s="1030"/>
      <c r="Z74" s="1030"/>
      <c r="AA74" s="1030"/>
      <c r="AB74" s="1030"/>
      <c r="AC74" s="1030"/>
      <c r="AD74" s="1030"/>
      <c r="AE74" s="1030"/>
      <c r="AF74" s="1030"/>
      <c r="AG74" s="1030"/>
      <c r="AH74" s="1030"/>
      <c r="AI74" s="1030"/>
      <c r="AJ74" s="1030"/>
      <c r="AK74" s="1030"/>
      <c r="AL74" s="1030"/>
      <c r="AM74" s="1030"/>
      <c r="AN74" s="1030"/>
      <c r="AO74" s="1030"/>
      <c r="AP74" s="1030"/>
      <c r="AQ74" s="1030"/>
      <c r="AR74" s="1030"/>
      <c r="AS74" s="1030"/>
      <c r="AT74" s="1030"/>
      <c r="AU74" s="1030"/>
      <c r="AV74" s="1030"/>
      <c r="AW74" s="1030"/>
      <c r="AX74" s="1030"/>
      <c r="AY74" s="1030"/>
      <c r="AZ74" s="1030"/>
      <c r="BA74" s="1030"/>
      <c r="BB74" s="1030"/>
      <c r="BC74" s="1030"/>
      <c r="BD74" s="1030"/>
      <c r="BE74" s="1030"/>
      <c r="BF74" s="1030"/>
      <c r="BG74" s="1030"/>
      <c r="BH74" s="1030"/>
      <c r="BI74" s="1030"/>
      <c r="BJ74" s="1020"/>
      <c r="BK74" s="1020"/>
      <c r="BL74" s="1021"/>
    </row>
    <row r="75" spans="3:71">
      <c r="BM75" s="1032"/>
      <c r="BN75" s="1032"/>
      <c r="BO75" s="1032"/>
      <c r="BP75" s="1032"/>
      <c r="BQ75" s="1032"/>
      <c r="BR75" s="1032"/>
      <c r="BS75" s="1032"/>
    </row>
    <row r="76" spans="3:71" ht="12" customHeight="1">
      <c r="C76" s="952" t="s">
        <v>3811</v>
      </c>
      <c r="D76" s="953"/>
      <c r="E76" s="953"/>
      <c r="F76" s="953"/>
      <c r="G76" s="953"/>
      <c r="H76" s="953"/>
      <c r="I76" s="953"/>
      <c r="J76" s="953"/>
      <c r="K76" s="953"/>
      <c r="L76" s="953"/>
      <c r="M76" s="953"/>
      <c r="N76" s="953"/>
      <c r="O76" s="953"/>
      <c r="P76" s="953"/>
      <c r="Q76" s="953"/>
      <c r="R76" s="953"/>
      <c r="S76" s="953"/>
      <c r="T76" s="953"/>
      <c r="U76" s="953"/>
      <c r="V76" s="953"/>
      <c r="W76" s="953"/>
      <c r="X76" s="953"/>
      <c r="Y76" s="953"/>
      <c r="Z76" s="953"/>
      <c r="AA76" s="953"/>
      <c r="AB76" s="953"/>
      <c r="AC76" s="953"/>
      <c r="AD76" s="953"/>
      <c r="AE76" s="953"/>
      <c r="AF76" s="953"/>
      <c r="AG76" s="953"/>
      <c r="AH76" s="953"/>
      <c r="AI76" s="953"/>
      <c r="AJ76" s="953"/>
      <c r="AK76" s="953"/>
      <c r="AL76" s="953"/>
      <c r="AM76" s="953"/>
      <c r="AN76" s="953"/>
      <c r="AO76" s="953"/>
      <c r="AP76" s="953"/>
      <c r="AQ76" s="953"/>
      <c r="AR76" s="953"/>
      <c r="AS76" s="953"/>
      <c r="AT76" s="953"/>
      <c r="AU76" s="953"/>
      <c r="AV76" s="953"/>
      <c r="AW76" s="953"/>
      <c r="AX76" s="953"/>
      <c r="AY76" s="953"/>
      <c r="AZ76" s="953"/>
      <c r="BA76" s="953"/>
      <c r="BB76" s="953"/>
      <c r="BC76" s="953"/>
      <c r="BD76" s="953"/>
      <c r="BE76" s="953"/>
      <c r="BF76" s="953"/>
      <c r="BG76" s="953"/>
      <c r="BH76" s="953"/>
      <c r="BI76" s="953"/>
      <c r="BJ76" s="953"/>
      <c r="BK76" s="953"/>
      <c r="BL76" s="954"/>
      <c r="BM76" s="955"/>
      <c r="BN76" s="955"/>
      <c r="BO76" s="955"/>
      <c r="BP76" s="955"/>
      <c r="BQ76" s="955"/>
      <c r="BR76" s="955"/>
      <c r="BS76" s="955"/>
    </row>
    <row r="77" spans="3:71" ht="4.5" customHeight="1">
      <c r="BM77" s="1033"/>
      <c r="BN77" s="1033"/>
      <c r="BO77" s="1033"/>
      <c r="BP77" s="1033"/>
      <c r="BQ77" s="1033"/>
      <c r="BR77" s="1033"/>
      <c r="BS77" s="1033"/>
    </row>
    <row r="78" spans="3:71">
      <c r="C78" s="1653">
        <f>'F1'!$K$19</f>
        <v>0</v>
      </c>
      <c r="D78" s="1654"/>
      <c r="E78" s="1654"/>
      <c r="F78" s="1654"/>
      <c r="G78" s="1654"/>
      <c r="H78" s="1654"/>
      <c r="I78" s="1654"/>
      <c r="J78" s="1654"/>
      <c r="K78" s="1654"/>
      <c r="L78" s="1654"/>
      <c r="M78" s="1654"/>
      <c r="N78" s="1654"/>
      <c r="O78" s="1654"/>
      <c r="P78" s="1654"/>
      <c r="Q78" s="1654"/>
      <c r="R78" s="1654"/>
      <c r="S78" s="1654"/>
      <c r="T78" s="1654"/>
      <c r="U78" s="1654"/>
      <c r="V78" s="1654"/>
      <c r="W78" s="1654"/>
      <c r="X78" s="1654"/>
      <c r="Y78" s="1654"/>
      <c r="Z78" s="1654"/>
      <c r="AA78" s="1654"/>
      <c r="AB78" s="1654"/>
      <c r="AC78" s="1654"/>
      <c r="AD78" s="1654"/>
      <c r="AE78" s="1654"/>
      <c r="AF78" s="1654"/>
      <c r="AG78" s="1654"/>
      <c r="AH78" s="1654"/>
      <c r="AI78" s="1654"/>
      <c r="AJ78" s="1654"/>
      <c r="AK78" s="1654"/>
      <c r="AL78" s="1654"/>
      <c r="AM78" s="1654"/>
      <c r="AN78" s="1654"/>
      <c r="AO78" s="1654"/>
      <c r="AP78" s="1654"/>
      <c r="AQ78" s="1654"/>
      <c r="AR78" s="1654"/>
      <c r="AS78" s="1654"/>
      <c r="AT78" s="1654"/>
      <c r="AU78" s="1654"/>
      <c r="AV78" s="1654"/>
      <c r="AW78" s="1654"/>
      <c r="AX78" s="1654"/>
      <c r="AY78" s="1654"/>
      <c r="AZ78" s="1654"/>
      <c r="BA78" s="1654"/>
      <c r="BB78" s="1654"/>
      <c r="BC78" s="1654"/>
      <c r="BD78" s="1654"/>
      <c r="BE78" s="1654"/>
      <c r="BF78" s="1654"/>
      <c r="BG78" s="1654"/>
      <c r="BH78" s="1654"/>
      <c r="BI78" s="1654"/>
      <c r="BJ78" s="1654"/>
      <c r="BK78" s="1654"/>
      <c r="BL78" s="1655"/>
    </row>
    <row r="79" spans="3:71"/>
    <row r="80" spans="3:71">
      <c r="BL80" s="1034" t="s">
        <v>2121</v>
      </c>
    </row>
  </sheetData>
  <sheetProtection algorithmName="SHA-512" hashValue="n91SvIRPZWcnu5gDWB1OgkqhdBZ2scJ7Acrn1jvE7f9HbjYSTdcT8KaxMr0gQjDbKHdxGEIBydRAsNgXe6E0Rw==" saltValue="/ibaawy0Iwp2mSQjs58e9Q==" spinCount="100000" sheet="1" objects="1" scenarios="1" selectLockedCells="1"/>
  <mergeCells count="110">
    <mergeCell ref="E65:P65"/>
    <mergeCell ref="Y65:BH65"/>
    <mergeCell ref="R65:V65"/>
    <mergeCell ref="E64:P64"/>
    <mergeCell ref="E62:P62"/>
    <mergeCell ref="Y62:BH62"/>
    <mergeCell ref="R57:V57"/>
    <mergeCell ref="C78:BL78"/>
    <mergeCell ref="E66:P66"/>
    <mergeCell ref="Y66:BH66"/>
    <mergeCell ref="R66:V66"/>
    <mergeCell ref="R62:V62"/>
    <mergeCell ref="E63:P63"/>
    <mergeCell ref="Y64:BH64"/>
    <mergeCell ref="R64:V64"/>
    <mergeCell ref="Y63:BH63"/>
    <mergeCell ref="R63:V63"/>
    <mergeCell ref="E61:P61"/>
    <mergeCell ref="Y61:BH61"/>
    <mergeCell ref="R61:V61"/>
    <mergeCell ref="E60:P60"/>
    <mergeCell ref="AA53:BH53"/>
    <mergeCell ref="E59:P59"/>
    <mergeCell ref="Y59:BH59"/>
    <mergeCell ref="R59:V59"/>
    <mergeCell ref="E57:P57"/>
    <mergeCell ref="R53:X53"/>
    <mergeCell ref="E53:P53"/>
    <mergeCell ref="Y60:BH60"/>
    <mergeCell ref="R60:V60"/>
    <mergeCell ref="Y57:BH57"/>
    <mergeCell ref="AO25:AS25"/>
    <mergeCell ref="AO22:AS22"/>
    <mergeCell ref="AO23:AS23"/>
    <mergeCell ref="AO24:AS24"/>
    <mergeCell ref="E45:P45"/>
    <mergeCell ref="R45:V45"/>
    <mergeCell ref="G28:AD28"/>
    <mergeCell ref="G29:AD29"/>
    <mergeCell ref="Y40:BH40"/>
    <mergeCell ref="E44:P44"/>
    <mergeCell ref="AJ30:AN30"/>
    <mergeCell ref="AO30:AS30"/>
    <mergeCell ref="AE22:AI22"/>
    <mergeCell ref="G30:AD30"/>
    <mergeCell ref="G31:AD31"/>
    <mergeCell ref="AO29:AS29"/>
    <mergeCell ref="AJ29:AN29"/>
    <mergeCell ref="AE30:AI30"/>
    <mergeCell ref="AJ26:AN26"/>
    <mergeCell ref="AJ22:AN22"/>
    <mergeCell ref="AJ23:AN23"/>
    <mergeCell ref="AJ24:AN24"/>
    <mergeCell ref="G26:AD26"/>
    <mergeCell ref="G27:AD27"/>
    <mergeCell ref="N8:R8"/>
    <mergeCell ref="BB8:BD8"/>
    <mergeCell ref="T8:AZ8"/>
    <mergeCell ref="BB14:BD14"/>
    <mergeCell ref="N14:R14"/>
    <mergeCell ref="T10:AZ10"/>
    <mergeCell ref="T12:AZ12"/>
    <mergeCell ref="BB10:BD10"/>
    <mergeCell ref="BB12:BD12"/>
    <mergeCell ref="N12:R12"/>
    <mergeCell ref="N10:R10"/>
    <mergeCell ref="T14:AZ14"/>
    <mergeCell ref="E49:P49"/>
    <mergeCell ref="E43:P43"/>
    <mergeCell ref="AE31:AI31"/>
    <mergeCell ref="E51:P51"/>
    <mergeCell ref="Y51:BH51"/>
    <mergeCell ref="AJ31:AN31"/>
    <mergeCell ref="R49:BB49"/>
    <mergeCell ref="Y42:BH42"/>
    <mergeCell ref="R42:V42"/>
    <mergeCell ref="R43:V43"/>
    <mergeCell ref="E40:P40"/>
    <mergeCell ref="G32:AS32"/>
    <mergeCell ref="AO31:AS31"/>
    <mergeCell ref="Y45:BH45"/>
    <mergeCell ref="R46:V46"/>
    <mergeCell ref="E47:P47"/>
    <mergeCell ref="Y46:BH46"/>
    <mergeCell ref="Y47:BH47"/>
    <mergeCell ref="R51:X51"/>
    <mergeCell ref="G22:AD22"/>
    <mergeCell ref="G23:AD23"/>
    <mergeCell ref="G24:AD24"/>
    <mergeCell ref="G25:AD25"/>
    <mergeCell ref="R44:V44"/>
    <mergeCell ref="Y44:BH44"/>
    <mergeCell ref="E42:P42"/>
    <mergeCell ref="R40:V40"/>
    <mergeCell ref="R47:V47"/>
    <mergeCell ref="E46:P46"/>
    <mergeCell ref="AE23:AI23"/>
    <mergeCell ref="AE24:AI24"/>
    <mergeCell ref="AE25:AI25"/>
    <mergeCell ref="AE29:AI29"/>
    <mergeCell ref="AE26:AI26"/>
    <mergeCell ref="AE28:AI28"/>
    <mergeCell ref="AE27:AI27"/>
    <mergeCell ref="Y43:BH43"/>
    <mergeCell ref="AJ25:AN25"/>
    <mergeCell ref="AO26:AS26"/>
    <mergeCell ref="AO27:AS27"/>
    <mergeCell ref="AO28:AS28"/>
    <mergeCell ref="AJ27:AN27"/>
    <mergeCell ref="AJ28:AN28"/>
  </mergeCells>
  <phoneticPr fontId="0" type="noConversion"/>
  <dataValidations count="1">
    <dataValidation type="list" allowBlank="1" showInputMessage="1" showErrorMessage="1" sqref="R53:X53" xr:uid="{00000000-0002-0000-0300-000000000000}">
      <formula1>Tab_Paises</formula1>
    </dataValidation>
  </dataValidations>
  <printOptions horizontalCentered="1"/>
  <pageMargins left="0.41" right="0.41" top="0.54" bottom="0.47244094488188981" header="0.63" footer="0.59"/>
  <pageSetup paperSize="9" scale="78" orientation="portrait" horizontalDpi="4294967292" verticalDpi="4294967292"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B1:AR85"/>
  <sheetViews>
    <sheetView showGridLines="0" showRowColHeaders="0" zoomScale="75" zoomScaleNormal="75" zoomScaleSheetLayoutView="100" workbookViewId="0">
      <selection activeCell="L8" sqref="L8"/>
    </sheetView>
  </sheetViews>
  <sheetFormatPr defaultColWidth="0" defaultRowHeight="12.75" zeroHeight="1"/>
  <cols>
    <col min="1" max="1" width="5.140625" style="327" customWidth="1"/>
    <col min="2" max="2" width="3" style="327" customWidth="1"/>
    <col min="3" max="10" width="4" style="327" customWidth="1"/>
    <col min="11" max="11" width="12.7109375" style="327" customWidth="1"/>
    <col min="12" max="34" width="4" style="327" customWidth="1"/>
    <col min="35" max="36" width="5.7109375" style="327" customWidth="1"/>
    <col min="37" max="16384" width="0" style="327" hidden="1"/>
  </cols>
  <sheetData>
    <row r="1" spans="2:36"/>
    <row r="2" spans="2:36" ht="13.5" customHeight="1">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row>
    <row r="3" spans="2:36">
      <c r="B3" s="492"/>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4"/>
      <c r="AJ3" s="162"/>
    </row>
    <row r="4" spans="2:36" ht="27.75" customHeight="1">
      <c r="B4" s="495"/>
      <c r="C4" s="2017" t="s">
        <v>5655</v>
      </c>
      <c r="D4" s="2017"/>
      <c r="E4" s="2017"/>
      <c r="F4" s="2017"/>
      <c r="G4" s="2017"/>
      <c r="H4" s="2017"/>
      <c r="I4" s="2017"/>
      <c r="J4" s="2017"/>
      <c r="K4" s="2017"/>
      <c r="L4" s="2017"/>
      <c r="M4" s="2017"/>
      <c r="N4" s="2017"/>
      <c r="O4" s="2017"/>
      <c r="P4" s="2017"/>
      <c r="Q4" s="2017"/>
      <c r="R4" s="2017"/>
      <c r="S4" s="2017"/>
      <c r="T4" s="2017"/>
      <c r="U4" s="2017"/>
      <c r="V4" s="2017"/>
      <c r="W4" s="2017"/>
      <c r="X4" s="2017"/>
      <c r="Y4" s="2017"/>
      <c r="Z4" s="2017"/>
      <c r="AA4" s="2017"/>
      <c r="AB4" s="2017"/>
      <c r="AC4" s="2017"/>
      <c r="AD4" s="2017"/>
      <c r="AE4" s="2017"/>
      <c r="AF4" s="2017"/>
      <c r="AG4" s="2017"/>
      <c r="AH4" s="2017"/>
      <c r="AI4" s="496"/>
      <c r="AJ4" s="162"/>
    </row>
    <row r="5" spans="2:36">
      <c r="B5" s="495"/>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496"/>
      <c r="AJ5" s="162"/>
    </row>
    <row r="6" spans="2:36">
      <c r="B6" s="495"/>
      <c r="C6" s="631" t="s">
        <v>3937</v>
      </c>
      <c r="D6" s="631"/>
      <c r="E6" s="631"/>
      <c r="F6" s="631"/>
      <c r="G6" s="631"/>
      <c r="H6" s="631"/>
      <c r="I6" s="631"/>
      <c r="J6" s="631"/>
      <c r="K6" s="631"/>
      <c r="L6" s="823"/>
      <c r="M6" s="162"/>
      <c r="N6" s="162"/>
      <c r="O6" s="162"/>
      <c r="P6" s="162"/>
      <c r="Q6" s="162"/>
      <c r="R6" s="162"/>
      <c r="S6" s="162"/>
      <c r="T6" s="162"/>
      <c r="U6" s="162"/>
      <c r="V6" s="162"/>
      <c r="W6" s="162"/>
      <c r="X6" s="162"/>
      <c r="Y6" s="162"/>
      <c r="Z6" s="162"/>
      <c r="AA6" s="162"/>
      <c r="AB6" s="162"/>
      <c r="AC6" s="162"/>
      <c r="AD6" s="162"/>
      <c r="AE6" s="162"/>
      <c r="AF6" s="162"/>
      <c r="AG6" s="162"/>
      <c r="AH6" s="162"/>
      <c r="AI6" s="496"/>
      <c r="AJ6" s="162"/>
    </row>
    <row r="7" spans="2:36">
      <c r="B7" s="495"/>
      <c r="C7" s="179"/>
      <c r="D7" s="179"/>
      <c r="E7" s="179"/>
      <c r="F7" s="179"/>
      <c r="G7" s="179"/>
      <c r="H7" s="179"/>
      <c r="I7" s="179"/>
      <c r="J7" s="179"/>
      <c r="K7" s="179"/>
      <c r="L7" s="162"/>
      <c r="M7" s="162"/>
      <c r="N7" s="162"/>
      <c r="O7" s="162"/>
      <c r="P7" s="162"/>
      <c r="Q7" s="162"/>
      <c r="R7" s="162"/>
      <c r="S7" s="162"/>
      <c r="T7" s="162"/>
      <c r="U7" s="162"/>
      <c r="V7" s="162"/>
      <c r="W7" s="162"/>
      <c r="X7" s="162"/>
      <c r="Y7" s="162"/>
      <c r="Z7" s="162"/>
      <c r="AA7" s="162"/>
      <c r="AB7" s="162"/>
      <c r="AC7" s="162"/>
      <c r="AD7" s="162"/>
      <c r="AE7" s="162"/>
      <c r="AF7" s="162"/>
      <c r="AG7" s="162"/>
      <c r="AH7" s="162"/>
      <c r="AI7" s="496"/>
      <c r="AJ7" s="162"/>
    </row>
    <row r="8" spans="2:36">
      <c r="B8" s="495"/>
      <c r="C8" s="631" t="s">
        <v>3938</v>
      </c>
      <c r="D8" s="631"/>
      <c r="E8" s="631"/>
      <c r="F8" s="631"/>
      <c r="G8" s="631"/>
      <c r="H8" s="631"/>
      <c r="I8" s="631"/>
      <c r="J8" s="631"/>
      <c r="K8" s="631"/>
      <c r="L8" s="823"/>
      <c r="M8" s="162"/>
      <c r="N8" s="162"/>
      <c r="O8" s="162"/>
      <c r="P8" s="162"/>
      <c r="Q8" s="162"/>
      <c r="R8" s="162"/>
      <c r="S8" s="162"/>
      <c r="T8" s="162"/>
      <c r="U8" s="162"/>
      <c r="V8" s="162"/>
      <c r="W8" s="162"/>
      <c r="X8" s="162"/>
      <c r="Y8" s="162"/>
      <c r="Z8" s="162"/>
      <c r="AA8" s="162"/>
      <c r="AB8" s="162"/>
      <c r="AC8" s="162"/>
      <c r="AD8" s="162"/>
      <c r="AE8" s="162"/>
      <c r="AF8" s="162"/>
      <c r="AG8" s="162"/>
      <c r="AH8" s="162"/>
      <c r="AI8" s="496"/>
      <c r="AJ8" s="162"/>
    </row>
    <row r="9" spans="2:36">
      <c r="B9" s="495"/>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496"/>
      <c r="AJ9" s="162"/>
    </row>
    <row r="10" spans="2:36">
      <c r="B10" s="495"/>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496"/>
      <c r="AJ10" s="162"/>
    </row>
    <row r="11" spans="2:36">
      <c r="B11" s="495"/>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496"/>
      <c r="AJ11" s="162"/>
    </row>
    <row r="12" spans="2:36">
      <c r="B12" s="495"/>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496"/>
      <c r="AJ12" s="162"/>
    </row>
    <row r="13" spans="2:36">
      <c r="B13" s="495"/>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496"/>
      <c r="AJ13" s="162"/>
    </row>
    <row r="14" spans="2:36">
      <c r="B14" s="495"/>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496"/>
      <c r="AJ14" s="162"/>
    </row>
    <row r="15" spans="2:36">
      <c r="B15" s="495"/>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496"/>
      <c r="AJ15" s="162"/>
    </row>
    <row r="16" spans="2:36">
      <c r="B16" s="495"/>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496"/>
      <c r="AJ16" s="162"/>
    </row>
    <row r="17" spans="2:44">
      <c r="B17" s="495"/>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496"/>
      <c r="AJ17" s="162"/>
    </row>
    <row r="18" spans="2:44">
      <c r="B18" s="495"/>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496"/>
      <c r="AJ18" s="162"/>
    </row>
    <row r="19" spans="2:44">
      <c r="B19" s="495"/>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496"/>
      <c r="AJ19" s="162"/>
    </row>
    <row r="20" spans="2:44">
      <c r="B20" s="495"/>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496"/>
      <c r="AJ20" s="162"/>
    </row>
    <row r="21" spans="2:44">
      <c r="B21" s="495"/>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496"/>
      <c r="AJ21" s="162"/>
      <c r="AR21" s="785"/>
    </row>
    <row r="22" spans="2:44">
      <c r="B22" s="495"/>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496"/>
      <c r="AJ22" s="162"/>
      <c r="AR22" s="785"/>
    </row>
    <row r="23" spans="2:44">
      <c r="B23" s="495"/>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496"/>
      <c r="AJ23" s="162"/>
      <c r="AR23" s="785"/>
    </row>
    <row r="24" spans="2:44">
      <c r="B24" s="495"/>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496"/>
      <c r="AJ24" s="162"/>
      <c r="AR24" s="785"/>
    </row>
    <row r="25" spans="2:44">
      <c r="B25" s="495"/>
      <c r="C25" s="162"/>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496"/>
      <c r="AJ25" s="162"/>
      <c r="AR25" s="785"/>
    </row>
    <row r="26" spans="2:44">
      <c r="B26" s="495"/>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496"/>
      <c r="AJ26" s="162"/>
      <c r="AR26" s="785"/>
    </row>
    <row r="27" spans="2:44">
      <c r="B27" s="495"/>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496"/>
      <c r="AJ27" s="162"/>
      <c r="AR27" s="785"/>
    </row>
    <row r="28" spans="2:44">
      <c r="B28" s="495"/>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496"/>
      <c r="AJ28" s="162"/>
      <c r="AR28" s="785"/>
    </row>
    <row r="29" spans="2:44">
      <c r="B29" s="495"/>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892"/>
      <c r="AJ29" s="162"/>
      <c r="AR29" s="785"/>
    </row>
    <row r="30" spans="2:44">
      <c r="B30" s="495"/>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496"/>
      <c r="AJ30" s="162"/>
      <c r="AR30" s="785"/>
    </row>
    <row r="31" spans="2:44">
      <c r="B31" s="495"/>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496"/>
      <c r="AJ31" s="162"/>
      <c r="AR31" s="785"/>
    </row>
    <row r="32" spans="2:44">
      <c r="B32" s="495"/>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496"/>
      <c r="AJ32" s="162"/>
    </row>
    <row r="33" spans="2:36">
      <c r="B33" s="495"/>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496"/>
      <c r="AJ33" s="162"/>
    </row>
    <row r="34" spans="2:36">
      <c r="B34" s="495"/>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496"/>
      <c r="AJ34" s="162"/>
    </row>
    <row r="35" spans="2:36">
      <c r="B35" s="49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496"/>
      <c r="AJ35" s="162"/>
    </row>
    <row r="36" spans="2:36">
      <c r="B36" s="495"/>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496"/>
      <c r="AJ36" s="162"/>
    </row>
    <row r="37" spans="2:36">
      <c r="B37" s="495"/>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496"/>
      <c r="AJ37" s="162"/>
    </row>
    <row r="38" spans="2:36">
      <c r="B38" s="495"/>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496"/>
      <c r="AJ38" s="162"/>
    </row>
    <row r="39" spans="2:36">
      <c r="B39" s="495"/>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496"/>
      <c r="AJ39" s="162"/>
    </row>
    <row r="40" spans="2:36">
      <c r="B40" s="495"/>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496"/>
      <c r="AJ40" s="162"/>
    </row>
    <row r="41" spans="2:36">
      <c r="B41" s="495"/>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496"/>
      <c r="AJ41" s="162"/>
    </row>
    <row r="42" spans="2:36">
      <c r="B42" s="495"/>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496"/>
      <c r="AJ42" s="162"/>
    </row>
    <row r="43" spans="2:36">
      <c r="B43" s="495"/>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496"/>
      <c r="AJ43" s="162"/>
    </row>
    <row r="44" spans="2:36">
      <c r="B44" s="495"/>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496"/>
      <c r="AJ44" s="162"/>
    </row>
    <row r="45" spans="2:36">
      <c r="B45" s="495"/>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496"/>
      <c r="AJ45" s="162"/>
    </row>
    <row r="46" spans="2:36">
      <c r="B46" s="495"/>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496"/>
      <c r="AJ46" s="162"/>
    </row>
    <row r="47" spans="2:36">
      <c r="B47" s="495"/>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496"/>
      <c r="AJ47" s="162"/>
    </row>
    <row r="48" spans="2:36">
      <c r="B48" s="495"/>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496"/>
      <c r="AJ48" s="162"/>
    </row>
    <row r="49" spans="2:36">
      <c r="B49" s="495"/>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496"/>
      <c r="AJ49" s="162"/>
    </row>
    <row r="50" spans="2:36">
      <c r="B50" s="495"/>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496"/>
      <c r="AJ50" s="162"/>
    </row>
    <row r="51" spans="2:36">
      <c r="B51" s="495"/>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496"/>
      <c r="AJ51" s="162"/>
    </row>
    <row r="52" spans="2:36">
      <c r="B52" s="495"/>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496"/>
      <c r="AJ52" s="162"/>
    </row>
    <row r="53" spans="2:36">
      <c r="B53" s="495"/>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496"/>
      <c r="AJ53" s="162"/>
    </row>
    <row r="54" spans="2:36">
      <c r="B54" s="495"/>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496"/>
      <c r="AJ54" s="162"/>
    </row>
    <row r="55" spans="2:36">
      <c r="B55" s="495"/>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496"/>
      <c r="AJ55" s="162"/>
    </row>
    <row r="56" spans="2:36">
      <c r="B56" s="495"/>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496"/>
      <c r="AJ56" s="162"/>
    </row>
    <row r="57" spans="2:36">
      <c r="B57" s="495"/>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496"/>
      <c r="AJ57" s="162"/>
    </row>
    <row r="58" spans="2:36">
      <c r="B58" s="495"/>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496"/>
      <c r="AJ58" s="162"/>
    </row>
    <row r="59" spans="2:36">
      <c r="B59" s="495"/>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496"/>
      <c r="AJ59" s="162"/>
    </row>
    <row r="60" spans="2:36">
      <c r="B60" s="495"/>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496"/>
      <c r="AJ60" s="162"/>
    </row>
    <row r="61" spans="2:36">
      <c r="B61" s="495"/>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496"/>
      <c r="AJ61" s="162"/>
    </row>
    <row r="62" spans="2:36">
      <c r="B62" s="495"/>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496"/>
      <c r="AJ62" s="162"/>
    </row>
    <row r="63" spans="2:36">
      <c r="B63" s="495"/>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496"/>
      <c r="AJ63" s="162"/>
    </row>
    <row r="64" spans="2:36">
      <c r="B64" s="495"/>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496"/>
      <c r="AJ64" s="162"/>
    </row>
    <row r="65" spans="2:36">
      <c r="B65" s="495"/>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496"/>
      <c r="AJ65" s="162"/>
    </row>
    <row r="66" spans="2:36">
      <c r="B66" s="495"/>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496"/>
      <c r="AJ66" s="162"/>
    </row>
    <row r="67" spans="2:36">
      <c r="B67" s="495"/>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496"/>
      <c r="AJ67" s="162"/>
    </row>
    <row r="68" spans="2:36">
      <c r="B68" s="495"/>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496"/>
      <c r="AJ68" s="162"/>
    </row>
    <row r="69" spans="2:36">
      <c r="B69" s="495"/>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E69" s="162"/>
      <c r="AF69" s="162"/>
      <c r="AG69" s="162"/>
      <c r="AH69" s="162"/>
      <c r="AI69" s="496"/>
      <c r="AJ69" s="162"/>
    </row>
    <row r="70" spans="2:36">
      <c r="B70" s="495"/>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D70" s="783" t="s">
        <v>368</v>
      </c>
      <c r="AE70" s="162"/>
      <c r="AF70" s="162"/>
      <c r="AG70" s="783" t="s">
        <v>371</v>
      </c>
      <c r="AH70" s="162"/>
      <c r="AI70" s="496"/>
      <c r="AJ70" s="162"/>
    </row>
    <row r="71" spans="2:36">
      <c r="B71" s="495"/>
      <c r="C71" s="2018" t="s">
        <v>5582</v>
      </c>
      <c r="D71" s="2019"/>
      <c r="E71" s="2019"/>
      <c r="F71" s="2019"/>
      <c r="G71" s="2019"/>
      <c r="H71" s="2019"/>
      <c r="I71" s="2019"/>
      <c r="J71" s="2019"/>
      <c r="K71" s="2019"/>
      <c r="L71" s="2019"/>
      <c r="M71" s="2019"/>
      <c r="N71" s="2019"/>
      <c r="O71" s="2019"/>
      <c r="P71" s="2019"/>
      <c r="Q71" s="2019"/>
      <c r="R71" s="2019"/>
      <c r="S71" s="2019"/>
      <c r="T71" s="2019"/>
      <c r="U71" s="2019"/>
      <c r="V71" s="2019"/>
      <c r="W71" s="2019"/>
      <c r="X71" s="2019"/>
      <c r="Y71" s="2019"/>
      <c r="Z71" s="2019"/>
      <c r="AA71" s="2019"/>
      <c r="AB71" s="2020"/>
      <c r="AC71" s="2033"/>
      <c r="AD71" s="2034"/>
      <c r="AE71" s="2035"/>
      <c r="AF71" s="2027"/>
      <c r="AG71" s="2027"/>
      <c r="AH71" s="2028"/>
      <c r="AI71" s="496"/>
      <c r="AJ71" s="162"/>
    </row>
    <row r="72" spans="2:36">
      <c r="B72" s="495"/>
      <c r="C72" s="2021"/>
      <c r="D72" s="2022"/>
      <c r="E72" s="2022"/>
      <c r="F72" s="2022"/>
      <c r="G72" s="2022"/>
      <c r="H72" s="2022"/>
      <c r="I72" s="2022"/>
      <c r="J72" s="2022"/>
      <c r="K72" s="2022"/>
      <c r="L72" s="2022"/>
      <c r="M72" s="2022"/>
      <c r="N72" s="2022"/>
      <c r="O72" s="2022"/>
      <c r="P72" s="2022"/>
      <c r="Q72" s="2022"/>
      <c r="R72" s="2022"/>
      <c r="S72" s="2022"/>
      <c r="T72" s="2022"/>
      <c r="U72" s="2022"/>
      <c r="V72" s="2022"/>
      <c r="W72" s="2022"/>
      <c r="X72" s="2022"/>
      <c r="Y72" s="2022"/>
      <c r="Z72" s="2022"/>
      <c r="AA72" s="2022"/>
      <c r="AB72" s="2023"/>
      <c r="AC72" s="2036"/>
      <c r="AD72" s="2037"/>
      <c r="AE72" s="2038"/>
      <c r="AF72" s="2029"/>
      <c r="AG72" s="2029"/>
      <c r="AH72" s="2030"/>
      <c r="AI72" s="496"/>
      <c r="AJ72" s="162"/>
    </row>
    <row r="73" spans="2:36">
      <c r="B73" s="495"/>
      <c r="C73" s="2021"/>
      <c r="D73" s="2022"/>
      <c r="E73" s="2022"/>
      <c r="F73" s="2022"/>
      <c r="G73" s="2022"/>
      <c r="H73" s="2022"/>
      <c r="I73" s="2022"/>
      <c r="J73" s="2022"/>
      <c r="K73" s="2022"/>
      <c r="L73" s="2022"/>
      <c r="M73" s="2022"/>
      <c r="N73" s="2022"/>
      <c r="O73" s="2022"/>
      <c r="P73" s="2022"/>
      <c r="Q73" s="2022"/>
      <c r="R73" s="2022"/>
      <c r="S73" s="2022"/>
      <c r="T73" s="2022"/>
      <c r="U73" s="2022"/>
      <c r="V73" s="2022"/>
      <c r="W73" s="2022"/>
      <c r="X73" s="2022"/>
      <c r="Y73" s="2022"/>
      <c r="Z73" s="2022"/>
      <c r="AA73" s="2022"/>
      <c r="AB73" s="2023"/>
      <c r="AC73" s="2036"/>
      <c r="AD73" s="2037"/>
      <c r="AE73" s="2038"/>
      <c r="AF73" s="2029"/>
      <c r="AG73" s="2029"/>
      <c r="AH73" s="2030"/>
      <c r="AI73" s="496"/>
      <c r="AJ73" s="162"/>
    </row>
    <row r="74" spans="2:36">
      <c r="B74" s="495"/>
      <c r="C74" s="2024"/>
      <c r="D74" s="2025"/>
      <c r="E74" s="2025"/>
      <c r="F74" s="2025"/>
      <c r="G74" s="2025"/>
      <c r="H74" s="2025"/>
      <c r="I74" s="2025"/>
      <c r="J74" s="2025"/>
      <c r="K74" s="2025"/>
      <c r="L74" s="2025"/>
      <c r="M74" s="2025"/>
      <c r="N74" s="2025"/>
      <c r="O74" s="2025"/>
      <c r="P74" s="2025"/>
      <c r="Q74" s="2025"/>
      <c r="R74" s="2025"/>
      <c r="S74" s="2025"/>
      <c r="T74" s="2025"/>
      <c r="U74" s="2025"/>
      <c r="V74" s="2025"/>
      <c r="W74" s="2025"/>
      <c r="X74" s="2025"/>
      <c r="Y74" s="2025"/>
      <c r="Z74" s="2025"/>
      <c r="AA74" s="2025"/>
      <c r="AB74" s="2026"/>
      <c r="AC74" s="2039"/>
      <c r="AD74" s="2040"/>
      <c r="AE74" s="2041"/>
      <c r="AF74" s="2031"/>
      <c r="AG74" s="2031"/>
      <c r="AH74" s="2032"/>
      <c r="AI74" s="496"/>
      <c r="AJ74" s="162"/>
    </row>
    <row r="75" spans="2:36">
      <c r="B75" s="495"/>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496"/>
      <c r="AJ75" s="162"/>
    </row>
    <row r="76" spans="2:36">
      <c r="B76" s="495"/>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496"/>
      <c r="AJ76" s="162"/>
    </row>
    <row r="77" spans="2:36">
      <c r="B77" s="495"/>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496"/>
      <c r="AJ77" s="162"/>
    </row>
    <row r="78" spans="2:36">
      <c r="B78" s="497"/>
      <c r="C78" s="498"/>
      <c r="D78" s="498"/>
      <c r="E78" s="498"/>
      <c r="F78" s="498"/>
      <c r="G78" s="498"/>
      <c r="H78" s="498"/>
      <c r="I78" s="498"/>
      <c r="J78" s="498"/>
      <c r="K78" s="498"/>
      <c r="L78" s="498"/>
      <c r="M78" s="498"/>
      <c r="N78" s="498"/>
      <c r="O78" s="498"/>
      <c r="P78" s="498"/>
      <c r="Q78" s="498"/>
      <c r="R78" s="498"/>
      <c r="S78" s="498"/>
      <c r="T78" s="498"/>
      <c r="U78" s="498"/>
      <c r="V78" s="498"/>
      <c r="W78" s="498"/>
      <c r="X78" s="498"/>
      <c r="Y78" s="498"/>
      <c r="Z78" s="498"/>
      <c r="AA78" s="498"/>
      <c r="AB78" s="498"/>
      <c r="AC78" s="498"/>
      <c r="AD78" s="498"/>
      <c r="AE78" s="498"/>
      <c r="AF78" s="498"/>
      <c r="AG78" s="498"/>
      <c r="AH78" s="499"/>
      <c r="AI78" s="500"/>
      <c r="AJ78" s="162"/>
    </row>
    <row r="79" spans="2:36">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c r="AG79" s="162"/>
      <c r="AH79" s="328"/>
      <c r="AI79" s="162"/>
      <c r="AJ79" s="162"/>
    </row>
    <row r="80" spans="2:36">
      <c r="B80" s="1803" t="s">
        <v>3811</v>
      </c>
      <c r="C80" s="1804"/>
      <c r="D80" s="1804"/>
      <c r="E80" s="1804"/>
      <c r="F80" s="1804"/>
      <c r="G80" s="1804"/>
      <c r="H80" s="1804"/>
      <c r="I80" s="1804"/>
      <c r="J80" s="1804"/>
      <c r="K80" s="1804"/>
      <c r="L80" s="1804"/>
      <c r="M80" s="1804"/>
      <c r="N80" s="1804"/>
      <c r="O80" s="1804"/>
      <c r="P80" s="1804"/>
      <c r="Q80" s="1804"/>
      <c r="R80" s="1804"/>
      <c r="S80" s="1804"/>
      <c r="T80" s="1804"/>
      <c r="U80" s="1804"/>
      <c r="V80" s="1804"/>
      <c r="W80" s="1804"/>
      <c r="X80" s="1804"/>
      <c r="Y80" s="1804"/>
      <c r="Z80" s="1804"/>
      <c r="AA80" s="1804"/>
      <c r="AB80" s="1804"/>
      <c r="AC80" s="1804"/>
      <c r="AD80" s="1804"/>
      <c r="AE80" s="1804"/>
      <c r="AF80" s="1804"/>
      <c r="AG80" s="1804"/>
      <c r="AH80" s="1804"/>
      <c r="AI80" s="1805"/>
      <c r="AJ80" s="162"/>
    </row>
    <row r="81" spans="2:36" ht="7.5" customHeight="1">
      <c r="C81" s="206"/>
      <c r="D81" s="206"/>
      <c r="E81" s="206"/>
      <c r="F81" s="206"/>
      <c r="G81" s="206"/>
      <c r="H81" s="206"/>
      <c r="I81" s="206"/>
      <c r="J81" s="206"/>
      <c r="K81" s="206"/>
      <c r="L81" s="477"/>
      <c r="M81" s="477"/>
      <c r="N81" s="477"/>
      <c r="O81" s="477"/>
      <c r="P81" s="477"/>
      <c r="Q81" s="477"/>
      <c r="R81" s="477"/>
      <c r="S81" s="477"/>
      <c r="T81" s="477"/>
      <c r="U81" s="477"/>
      <c r="V81" s="477"/>
      <c r="W81" s="477"/>
      <c r="X81" s="477"/>
      <c r="Y81" s="477"/>
      <c r="Z81" s="477"/>
      <c r="AA81" s="477"/>
      <c r="AB81" s="477"/>
      <c r="AC81" s="477"/>
      <c r="AD81" s="477"/>
      <c r="AE81" s="477"/>
      <c r="AF81" s="477"/>
      <c r="AG81" s="477"/>
      <c r="AH81" s="477"/>
      <c r="AI81" s="162"/>
      <c r="AJ81" s="162"/>
    </row>
    <row r="82" spans="2:36">
      <c r="B82" s="1781">
        <f>'F1'!$K$19</f>
        <v>0</v>
      </c>
      <c r="C82" s="1782"/>
      <c r="D82" s="1782"/>
      <c r="E82" s="1782"/>
      <c r="F82" s="1782"/>
      <c r="G82" s="1782"/>
      <c r="H82" s="1782"/>
      <c r="I82" s="1782"/>
      <c r="J82" s="1782"/>
      <c r="K82" s="1782"/>
      <c r="L82" s="1782"/>
      <c r="M82" s="1782"/>
      <c r="N82" s="1782"/>
      <c r="O82" s="1782"/>
      <c r="P82" s="1782"/>
      <c r="Q82" s="1782"/>
      <c r="R82" s="1782"/>
      <c r="S82" s="1782"/>
      <c r="T82" s="1782"/>
      <c r="U82" s="1782"/>
      <c r="V82" s="1782"/>
      <c r="W82" s="1782"/>
      <c r="X82" s="1782"/>
      <c r="Y82" s="1782"/>
      <c r="Z82" s="1782"/>
      <c r="AA82" s="1782"/>
      <c r="AB82" s="1782"/>
      <c r="AC82" s="1782"/>
      <c r="AD82" s="1782"/>
      <c r="AE82" s="1782"/>
      <c r="AF82" s="1782"/>
      <c r="AG82" s="1782"/>
      <c r="AH82" s="1782"/>
      <c r="AI82" s="1783"/>
      <c r="AJ82" s="162"/>
    </row>
    <row r="83" spans="2:36">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62"/>
      <c r="AF83" s="162"/>
      <c r="AG83" s="162"/>
      <c r="AJ83" s="162"/>
    </row>
    <row r="84" spans="2:36">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c r="AA84" s="162"/>
      <c r="AB84" s="162"/>
      <c r="AC84" s="162"/>
      <c r="AD84" s="162"/>
      <c r="AE84" s="162"/>
      <c r="AF84" s="162"/>
      <c r="AG84" s="162"/>
      <c r="AH84" s="162"/>
      <c r="AI84" s="211" t="s">
        <v>1705</v>
      </c>
      <c r="AJ84" s="162"/>
    </row>
    <row r="85" spans="2:36">
      <c r="AH85" s="329"/>
    </row>
  </sheetData>
  <sheetProtection algorithmName="SHA-512" hashValue="ewYorsAQNPjuo84wTnOXvBCMECpszVtKGd7BA9ullWVQJ/Lf2NujQbG1QZD/UNLr4isdZ5blaR0MbMKvE+ugag==" saltValue="RBDH/TdSSYxtxsVbjOoIYQ==" spinCount="100000" sheet="1" objects="1" scenarios="1" selectLockedCells="1"/>
  <mergeCells count="6">
    <mergeCell ref="C4:AH4"/>
    <mergeCell ref="B80:AI80"/>
    <mergeCell ref="B82:AI82"/>
    <mergeCell ref="C71:AB74"/>
    <mergeCell ref="AF71:AH74"/>
    <mergeCell ref="AC71:AE74"/>
  </mergeCells>
  <phoneticPr fontId="0" type="noConversion"/>
  <dataValidations count="2">
    <dataValidation type="list" allowBlank="1" showInputMessage="1" showErrorMessage="1" sqref="AC71" xr:uid="{00000000-0002-0000-3000-000000000000}">
      <formula1>"SIM"</formula1>
    </dataValidation>
    <dataValidation type="list" allowBlank="1" showInputMessage="1" showErrorMessage="1" sqref="L8 L6" xr:uid="{00000000-0002-0000-3000-000001000000}">
      <formula1>"X,   "</formula1>
    </dataValidation>
  </dataValidations>
  <printOptions horizontalCentered="1" verticalCentered="1"/>
  <pageMargins left="0.5" right="0.48" top="0.7" bottom="0.6" header="0.51181102362204722" footer="0.43"/>
  <pageSetup paperSize="9" scale="64" orientation="portrait"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2"/>
  <dimension ref="B1:R190"/>
  <sheetViews>
    <sheetView showGridLines="0" showRowColHeaders="0" zoomScale="75" zoomScaleNormal="75" zoomScaleSheetLayoutView="75" workbookViewId="0">
      <selection activeCell="D21" sqref="D21"/>
    </sheetView>
  </sheetViews>
  <sheetFormatPr defaultColWidth="0" defaultRowHeight="12.75" zeroHeight="1"/>
  <cols>
    <col min="1" max="1" width="2.42578125" style="919" customWidth="1"/>
    <col min="2" max="2" width="3" style="919" customWidth="1"/>
    <col min="3" max="3" width="68.5703125" style="919" customWidth="1"/>
    <col min="4" max="16" width="14.5703125" style="919" customWidth="1"/>
    <col min="17" max="17" width="12.140625" style="919" customWidth="1"/>
    <col min="18" max="18" width="7" style="919" customWidth="1"/>
    <col min="19" max="19" width="9.140625" style="919" customWidth="1"/>
    <col min="20" max="16384" width="0" style="919" hidden="1"/>
  </cols>
  <sheetData>
    <row r="1" spans="2:18"/>
    <row r="2" spans="2:18">
      <c r="B2" s="1054"/>
      <c r="C2" s="1055"/>
      <c r="D2" s="1055"/>
      <c r="E2" s="1055"/>
      <c r="F2" s="1055"/>
      <c r="G2" s="1055"/>
      <c r="H2" s="1055"/>
      <c r="I2" s="1055"/>
      <c r="J2" s="1055"/>
      <c r="K2" s="1055"/>
      <c r="L2" s="1055"/>
      <c r="M2" s="1055"/>
      <c r="N2" s="1055"/>
      <c r="O2" s="1055"/>
      <c r="P2" s="1055"/>
      <c r="Q2" s="1055"/>
      <c r="R2" s="1056"/>
    </row>
    <row r="3" spans="2:18" ht="27.75" customHeight="1">
      <c r="B3" s="1057"/>
      <c r="C3" s="2042" t="s">
        <v>1673</v>
      </c>
      <c r="D3" s="2042"/>
      <c r="E3" s="2042"/>
      <c r="F3" s="2042"/>
      <c r="G3" s="2042"/>
      <c r="H3" s="2042"/>
      <c r="I3" s="2042"/>
      <c r="J3" s="2042"/>
      <c r="K3" s="2042"/>
      <c r="L3" s="2042"/>
      <c r="M3" s="2042"/>
      <c r="N3" s="2042"/>
      <c r="O3" s="2042"/>
      <c r="P3" s="2042"/>
      <c r="Q3" s="2042"/>
      <c r="R3" s="1058"/>
    </row>
    <row r="4" spans="2:18">
      <c r="B4" s="1057"/>
      <c r="C4" s="1059"/>
      <c r="E4" s="1060"/>
      <c r="F4" s="1060"/>
      <c r="G4" s="1060"/>
      <c r="I4" s="1059"/>
      <c r="J4" s="1061"/>
      <c r="K4" s="1061"/>
      <c r="L4" s="1061"/>
      <c r="M4" s="1061"/>
      <c r="N4" s="1061"/>
      <c r="O4" s="1061"/>
      <c r="P4" s="1061"/>
      <c r="Q4" s="1061"/>
      <c r="R4" s="1058"/>
    </row>
    <row r="5" spans="2:18">
      <c r="B5" s="1057"/>
      <c r="C5" s="1059"/>
      <c r="E5" s="1060"/>
      <c r="F5" s="1060"/>
      <c r="G5" s="1060"/>
      <c r="I5" s="1059"/>
      <c r="J5" s="1061"/>
      <c r="K5" s="1061"/>
      <c r="L5" s="1061"/>
      <c r="M5" s="1061"/>
      <c r="N5" s="1061"/>
      <c r="O5" s="1061"/>
      <c r="P5" s="1061"/>
      <c r="Q5" s="1061"/>
      <c r="R5" s="1058"/>
    </row>
    <row r="6" spans="2:18">
      <c r="B6" s="1057"/>
      <c r="C6" s="1059"/>
      <c r="E6" s="1060"/>
      <c r="F6" s="1060"/>
      <c r="G6" s="1060"/>
      <c r="I6" s="1059"/>
      <c r="J6" s="1061"/>
      <c r="K6" s="1061"/>
      <c r="L6" s="1061"/>
      <c r="M6" s="1061"/>
      <c r="N6" s="1061"/>
      <c r="O6" s="1061"/>
      <c r="P6" s="1061"/>
      <c r="Q6" s="1061"/>
      <c r="R6" s="1058"/>
    </row>
    <row r="7" spans="2:18" ht="18">
      <c r="B7" s="1057"/>
      <c r="C7" s="1063" t="s">
        <v>1473</v>
      </c>
      <c r="D7" s="1064"/>
      <c r="E7" s="1064"/>
      <c r="F7" s="1064"/>
      <c r="G7" s="1064"/>
      <c r="H7" s="1064"/>
      <c r="I7" s="1064"/>
      <c r="J7" s="1064"/>
      <c r="K7" s="1064"/>
      <c r="L7" s="1064"/>
      <c r="M7" s="1064"/>
      <c r="N7" s="1064"/>
      <c r="O7" s="1061"/>
      <c r="P7" s="1061"/>
      <c r="Q7" s="1061"/>
      <c r="R7" s="1058"/>
    </row>
    <row r="8" spans="2:18" ht="18">
      <c r="B8" s="1057"/>
      <c r="C8" s="1063"/>
      <c r="D8" s="1064"/>
      <c r="E8" s="1064"/>
      <c r="F8" s="1064"/>
      <c r="G8" s="1064"/>
      <c r="H8" s="1064"/>
      <c r="I8" s="1064"/>
      <c r="J8" s="1064"/>
      <c r="K8" s="1064"/>
      <c r="L8" s="1064"/>
      <c r="M8" s="1064"/>
      <c r="N8" s="1064"/>
      <c r="O8" s="1061"/>
      <c r="P8" s="1061"/>
      <c r="Q8" s="1061"/>
      <c r="R8" s="1058"/>
    </row>
    <row r="9" spans="2:18" ht="23.25" customHeight="1">
      <c r="B9" s="1057"/>
      <c r="C9" s="1065"/>
      <c r="D9" s="1066" t="s">
        <v>2443</v>
      </c>
      <c r="E9" s="1064"/>
      <c r="F9" s="1064"/>
      <c r="G9" s="1064"/>
      <c r="H9" s="1064"/>
      <c r="I9" s="1064"/>
      <c r="J9" s="1064"/>
      <c r="K9" s="1064"/>
      <c r="L9" s="1064"/>
      <c r="M9" s="1064"/>
      <c r="N9" s="1064"/>
      <c r="O9" s="1061"/>
      <c r="P9" s="1061"/>
      <c r="Q9" s="1061"/>
      <c r="R9" s="1058"/>
    </row>
    <row r="10" spans="2:18">
      <c r="B10" s="1057"/>
      <c r="C10" s="1067"/>
      <c r="D10" s="697" t="str">
        <f>IF('F1'!AP39="","0",YEAR('F1'!AP39))</f>
        <v>0</v>
      </c>
      <c r="E10" s="1068">
        <f>+D10+1</f>
        <v>1</v>
      </c>
      <c r="F10" s="1068">
        <f t="shared" ref="F10:P10" si="0">+E10+1</f>
        <v>2</v>
      </c>
      <c r="G10" s="1068">
        <f t="shared" si="0"/>
        <v>3</v>
      </c>
      <c r="H10" s="1068">
        <f t="shared" si="0"/>
        <v>4</v>
      </c>
      <c r="I10" s="1068">
        <f t="shared" si="0"/>
        <v>5</v>
      </c>
      <c r="J10" s="1068">
        <f t="shared" si="0"/>
        <v>6</v>
      </c>
      <c r="K10" s="1068">
        <f t="shared" si="0"/>
        <v>7</v>
      </c>
      <c r="L10" s="1068">
        <f t="shared" si="0"/>
        <v>8</v>
      </c>
      <c r="M10" s="1068">
        <f t="shared" si="0"/>
        <v>9</v>
      </c>
      <c r="N10" s="1068">
        <f t="shared" si="0"/>
        <v>10</v>
      </c>
      <c r="O10" s="1068">
        <f t="shared" si="0"/>
        <v>11</v>
      </c>
      <c r="P10" s="1068">
        <f t="shared" si="0"/>
        <v>12</v>
      </c>
      <c r="Q10" s="1068" t="s">
        <v>632</v>
      </c>
      <c r="R10" s="1058"/>
    </row>
    <row r="11" spans="2:18">
      <c r="B11" s="1057"/>
      <c r="C11" s="1069" t="s">
        <v>1459</v>
      </c>
      <c r="D11" s="1114">
        <f>'F10'!D8</f>
        <v>0</v>
      </c>
      <c r="E11" s="1114">
        <f>'F10'!E8</f>
        <v>0</v>
      </c>
      <c r="F11" s="1114">
        <f>'F10'!F8</f>
        <v>0</v>
      </c>
      <c r="G11" s="1114">
        <f>'F10'!G8</f>
        <v>0</v>
      </c>
      <c r="H11" s="1114">
        <f>'F10'!H8</f>
        <v>0</v>
      </c>
      <c r="I11" s="1114">
        <f>'F10'!I8</f>
        <v>0</v>
      </c>
      <c r="J11" s="1070"/>
      <c r="K11" s="1071"/>
      <c r="L11" s="1071"/>
      <c r="M11" s="1071"/>
      <c r="N11" s="1071"/>
      <c r="O11" s="1071"/>
      <c r="P11" s="1072"/>
      <c r="Q11" s="1073">
        <f>SUM(D11:P11)</f>
        <v>0</v>
      </c>
      <c r="R11" s="1058"/>
    </row>
    <row r="12" spans="2:18">
      <c r="B12" s="1057"/>
      <c r="C12" s="1069" t="s">
        <v>1460</v>
      </c>
      <c r="D12" s="1114">
        <f>'F10'!D9</f>
        <v>0</v>
      </c>
      <c r="E12" s="1114">
        <f>'F10'!E9</f>
        <v>0</v>
      </c>
      <c r="F12" s="1114">
        <f>'F10'!F9</f>
        <v>0</v>
      </c>
      <c r="G12" s="1114">
        <f>'F10'!G9</f>
        <v>0</v>
      </c>
      <c r="H12" s="1114">
        <f>'F10'!H9</f>
        <v>0</v>
      </c>
      <c r="I12" s="1114">
        <f>'F10'!I9</f>
        <v>0</v>
      </c>
      <c r="J12" s="1074"/>
      <c r="K12" s="1075"/>
      <c r="L12" s="1075"/>
      <c r="M12" s="1075"/>
      <c r="N12" s="1075"/>
      <c r="O12" s="1075"/>
      <c r="P12" s="1076"/>
      <c r="Q12" s="1077">
        <f>SUM(D12:P12)</f>
        <v>0</v>
      </c>
      <c r="R12" s="1058"/>
    </row>
    <row r="13" spans="2:18">
      <c r="B13" s="1057"/>
      <c r="C13" s="600" t="s">
        <v>1461</v>
      </c>
      <c r="D13" s="1114">
        <f>'F10'!D18+'F10'!D21+'F10'!D26+'F10'!D27+'F10'!D29+'F10'!D32+'F10'!D33</f>
        <v>0</v>
      </c>
      <c r="E13" s="1114">
        <f>'F10'!E18+'F10'!E21+'F10'!E26+'F10'!E27+'F10'!E29+'F10'!E32+'F10'!E33</f>
        <v>0</v>
      </c>
      <c r="F13" s="1114">
        <f>'F10'!F18+'F10'!F21+'F10'!F26+'F10'!F27+'F10'!F29+'F10'!F32+'F10'!F33</f>
        <v>0</v>
      </c>
      <c r="G13" s="1114">
        <f>'F10'!G18+'F10'!G21+'F10'!G26+'F10'!G27+'F10'!G29+'F10'!G32+'F10'!G33</f>
        <v>0</v>
      </c>
      <c r="H13" s="1114">
        <f>'F10'!H18+'F10'!H21+'F10'!H26+'F10'!H27+'F10'!H29+'F10'!H32+'F10'!H33</f>
        <v>0</v>
      </c>
      <c r="I13" s="1114">
        <f>'F10'!I18+'F10'!I21+'F10'!I26+'F10'!I27+'F10'!I29+'F10'!I32+'F10'!I33</f>
        <v>0</v>
      </c>
      <c r="J13" s="1078"/>
      <c r="K13" s="1079"/>
      <c r="L13" s="1079"/>
      <c r="M13" s="1079"/>
      <c r="N13" s="1079"/>
      <c r="O13" s="1079"/>
      <c r="P13" s="1080"/>
      <c r="Q13" s="1081">
        <f>SUM(D13:P13)</f>
        <v>0</v>
      </c>
      <c r="R13" s="1058"/>
    </row>
    <row r="14" spans="2:18">
      <c r="B14" s="1057"/>
      <c r="C14" s="1082" t="s">
        <v>1632</v>
      </c>
      <c r="D14" s="699">
        <f t="shared" ref="D14:I14" si="1">SUM(D11:D13)</f>
        <v>0</v>
      </c>
      <c r="E14" s="699">
        <f t="shared" si="1"/>
        <v>0</v>
      </c>
      <c r="F14" s="699">
        <f t="shared" si="1"/>
        <v>0</v>
      </c>
      <c r="G14" s="699">
        <f t="shared" si="1"/>
        <v>0</v>
      </c>
      <c r="H14" s="699">
        <f t="shared" si="1"/>
        <v>0</v>
      </c>
      <c r="I14" s="699">
        <f t="shared" si="1"/>
        <v>0</v>
      </c>
      <c r="J14" s="1083"/>
      <c r="K14" s="1083"/>
      <c r="L14" s="1083"/>
      <c r="M14" s="1083"/>
      <c r="N14" s="1083"/>
      <c r="O14" s="1083"/>
      <c r="P14" s="1084"/>
      <c r="Q14" s="1085">
        <f>Q13+Q12+Q11</f>
        <v>0</v>
      </c>
      <c r="R14" s="1058"/>
    </row>
    <row r="15" spans="2:18">
      <c r="B15" s="1057"/>
      <c r="C15" s="1069" t="s">
        <v>1631</v>
      </c>
      <c r="D15" s="1114">
        <f>'F11'!D40</f>
        <v>0</v>
      </c>
      <c r="E15" s="1114">
        <f>'F11'!E40</f>
        <v>0</v>
      </c>
      <c r="F15" s="1114">
        <f>'F11'!F40</f>
        <v>0</v>
      </c>
      <c r="G15" s="1114">
        <f>'F11'!G40</f>
        <v>0</v>
      </c>
      <c r="H15" s="1114">
        <f>'F11'!H40</f>
        <v>0</v>
      </c>
      <c r="I15" s="1114">
        <f>'F11'!I40</f>
        <v>0</v>
      </c>
      <c r="J15" s="1070"/>
      <c r="K15" s="1071"/>
      <c r="L15" s="1071"/>
      <c r="M15" s="1071"/>
      <c r="N15" s="1071"/>
      <c r="O15" s="1071"/>
      <c r="P15" s="1072"/>
      <c r="Q15" s="1200">
        <f>SUM(D15:P15)</f>
        <v>0</v>
      </c>
      <c r="R15" s="1058"/>
    </row>
    <row r="16" spans="2:18">
      <c r="B16" s="1057"/>
      <c r="C16" s="1069" t="s">
        <v>1630</v>
      </c>
      <c r="D16" s="1114">
        <f>'F11'!D41</f>
        <v>0</v>
      </c>
      <c r="E16" s="1114">
        <f>'F11'!E41</f>
        <v>0</v>
      </c>
      <c r="F16" s="1114">
        <f>'F11'!F41</f>
        <v>0</v>
      </c>
      <c r="G16" s="1114">
        <f>'F11'!G41</f>
        <v>0</v>
      </c>
      <c r="H16" s="1114">
        <f>'F11'!H41</f>
        <v>0</v>
      </c>
      <c r="I16" s="1114">
        <f>'F11'!I41</f>
        <v>0</v>
      </c>
      <c r="J16" s="1074"/>
      <c r="K16" s="1075"/>
      <c r="L16" s="1075"/>
      <c r="M16" s="1075"/>
      <c r="N16" s="1075"/>
      <c r="O16" s="1075"/>
      <c r="P16" s="1076"/>
      <c r="Q16" s="1201">
        <f>SUM(D16:P16)</f>
        <v>0</v>
      </c>
      <c r="R16" s="1058"/>
    </row>
    <row r="17" spans="2:18">
      <c r="B17" s="1057"/>
      <c r="C17" s="1082" t="s">
        <v>1633</v>
      </c>
      <c r="D17" s="1165">
        <f t="shared" ref="D17:I17" si="2">SUM(D15:D16)</f>
        <v>0</v>
      </c>
      <c r="E17" s="1166">
        <f t="shared" si="2"/>
        <v>0</v>
      </c>
      <c r="F17" s="1166">
        <f t="shared" si="2"/>
        <v>0</v>
      </c>
      <c r="G17" s="1166">
        <f t="shared" si="2"/>
        <v>0</v>
      </c>
      <c r="H17" s="1166">
        <f t="shared" si="2"/>
        <v>0</v>
      </c>
      <c r="I17" s="1202">
        <f t="shared" si="2"/>
        <v>0</v>
      </c>
      <c r="J17" s="1087"/>
      <c r="K17" s="1088"/>
      <c r="L17" s="1088"/>
      <c r="M17" s="1088"/>
      <c r="N17" s="1088"/>
      <c r="O17" s="1088"/>
      <c r="P17" s="1089"/>
      <c r="Q17" s="744">
        <f>Q16+Q15</f>
        <v>0</v>
      </c>
      <c r="R17" s="1058"/>
    </row>
    <row r="18" spans="2:18">
      <c r="B18" s="1057"/>
      <c r="C18" s="1090" t="s">
        <v>1462</v>
      </c>
      <c r="D18" s="699">
        <f t="shared" ref="D18:I18" si="3">+D17+D14</f>
        <v>0</v>
      </c>
      <c r="E18" s="699">
        <f t="shared" si="3"/>
        <v>0</v>
      </c>
      <c r="F18" s="699">
        <f t="shared" si="3"/>
        <v>0</v>
      </c>
      <c r="G18" s="699">
        <f t="shared" si="3"/>
        <v>0</v>
      </c>
      <c r="H18" s="699">
        <f t="shared" si="3"/>
        <v>0</v>
      </c>
      <c r="I18" s="699">
        <f t="shared" si="3"/>
        <v>0</v>
      </c>
      <c r="J18" s="1083"/>
      <c r="K18" s="1083"/>
      <c r="L18" s="1083"/>
      <c r="M18" s="1083"/>
      <c r="N18" s="1083"/>
      <c r="O18" s="1083"/>
      <c r="P18" s="1084"/>
      <c r="Q18" s="1085">
        <f>+Q17+Q14</f>
        <v>0</v>
      </c>
      <c r="R18" s="1058"/>
    </row>
    <row r="19" spans="2:18">
      <c r="B19" s="1057"/>
      <c r="C19" s="1091" t="s">
        <v>1634</v>
      </c>
      <c r="D19" s="1147">
        <f>SUM('F10'!D42:D49)</f>
        <v>0</v>
      </c>
      <c r="E19" s="1147">
        <f>SUM('F10'!E42:E49)</f>
        <v>0</v>
      </c>
      <c r="F19" s="1147">
        <f>SUM('F10'!F42:F49)</f>
        <v>0</v>
      </c>
      <c r="G19" s="1147">
        <f>SUM('F10'!G42:G49)</f>
        <v>0</v>
      </c>
      <c r="H19" s="1147">
        <f>SUM('F10'!H42:H49)</f>
        <v>0</v>
      </c>
      <c r="I19" s="1147">
        <f>SUM('F10'!I42:I49)</f>
        <v>0</v>
      </c>
      <c r="J19" s="1203"/>
      <c r="K19" s="1203"/>
      <c r="L19" s="1203"/>
      <c r="M19" s="1203"/>
      <c r="N19" s="1203"/>
      <c r="O19" s="1203"/>
      <c r="P19" s="1204"/>
      <c r="Q19" s="1085">
        <f>SUM(D19:P19)</f>
        <v>0</v>
      </c>
      <c r="R19" s="1058"/>
    </row>
    <row r="20" spans="2:18">
      <c r="B20" s="1057"/>
      <c r="C20" s="1092"/>
      <c r="D20" s="1093"/>
      <c r="E20" s="1093"/>
      <c r="F20" s="1093"/>
      <c r="G20" s="1093"/>
      <c r="H20" s="1093"/>
      <c r="I20" s="1093"/>
      <c r="J20" s="1093"/>
      <c r="K20" s="1093"/>
      <c r="L20" s="1093"/>
      <c r="M20" s="1093"/>
      <c r="N20" s="1093"/>
      <c r="O20" s="1093"/>
      <c r="P20" s="1093"/>
      <c r="Q20" s="1093"/>
      <c r="R20" s="1058"/>
    </row>
    <row r="21" spans="2:18">
      <c r="B21" s="1057"/>
      <c r="C21" s="1094" t="s">
        <v>1463</v>
      </c>
      <c r="D21" s="786"/>
      <c r="E21" s="787"/>
      <c r="F21" s="787"/>
      <c r="G21" s="787"/>
      <c r="H21" s="787"/>
      <c r="I21" s="787"/>
      <c r="J21" s="787"/>
      <c r="K21" s="787"/>
      <c r="L21" s="787"/>
      <c r="M21" s="787"/>
      <c r="N21" s="787"/>
      <c r="O21" s="787"/>
      <c r="P21" s="788"/>
      <c r="Q21" s="1099">
        <f>SUM(D21:P21)</f>
        <v>0</v>
      </c>
      <c r="R21" s="1058"/>
    </row>
    <row r="22" spans="2:18">
      <c r="B22" s="1057"/>
      <c r="C22" s="1069" t="s">
        <v>1464</v>
      </c>
      <c r="D22" s="658"/>
      <c r="E22" s="659"/>
      <c r="F22" s="659"/>
      <c r="G22" s="659"/>
      <c r="H22" s="659"/>
      <c r="I22" s="659"/>
      <c r="J22" s="659"/>
      <c r="K22" s="659"/>
      <c r="L22" s="659"/>
      <c r="M22" s="659"/>
      <c r="N22" s="659"/>
      <c r="O22" s="659"/>
      <c r="P22" s="660"/>
      <c r="Q22" s="1112">
        <f>SUM(D22:P22)</f>
        <v>0</v>
      </c>
      <c r="R22" s="1058"/>
    </row>
    <row r="23" spans="2:18">
      <c r="B23" s="1057"/>
      <c r="C23" s="600" t="s">
        <v>1465</v>
      </c>
      <c r="D23" s="658"/>
      <c r="E23" s="659"/>
      <c r="F23" s="659"/>
      <c r="G23" s="659"/>
      <c r="H23" s="659"/>
      <c r="I23" s="659"/>
      <c r="J23" s="659"/>
      <c r="K23" s="659"/>
      <c r="L23" s="659"/>
      <c r="M23" s="659"/>
      <c r="N23" s="659"/>
      <c r="O23" s="659"/>
      <c r="P23" s="660"/>
      <c r="Q23" s="1101">
        <f>SUM(D23:P23)</f>
        <v>0</v>
      </c>
      <c r="R23" s="1058"/>
    </row>
    <row r="24" spans="2:18">
      <c r="B24" s="1057"/>
      <c r="C24" s="1082" t="s">
        <v>1470</v>
      </c>
      <c r="D24" s="743">
        <f>SUM(D21:D23)</f>
        <v>0</v>
      </c>
      <c r="E24" s="743">
        <f t="shared" ref="E24:P24" si="4">SUM(E21:E23)</f>
        <v>0</v>
      </c>
      <c r="F24" s="743">
        <f t="shared" si="4"/>
        <v>0</v>
      </c>
      <c r="G24" s="743">
        <f t="shared" si="4"/>
        <v>0</v>
      </c>
      <c r="H24" s="743">
        <f t="shared" si="4"/>
        <v>0</v>
      </c>
      <c r="I24" s="743">
        <f t="shared" si="4"/>
        <v>0</v>
      </c>
      <c r="J24" s="743">
        <f t="shared" si="4"/>
        <v>0</v>
      </c>
      <c r="K24" s="743">
        <f t="shared" si="4"/>
        <v>0</v>
      </c>
      <c r="L24" s="743">
        <f t="shared" si="4"/>
        <v>0</v>
      </c>
      <c r="M24" s="743">
        <f t="shared" si="4"/>
        <v>0</v>
      </c>
      <c r="N24" s="743">
        <f t="shared" si="4"/>
        <v>0</v>
      </c>
      <c r="O24" s="743">
        <f t="shared" si="4"/>
        <v>0</v>
      </c>
      <c r="P24" s="1085">
        <f t="shared" si="4"/>
        <v>0</v>
      </c>
      <c r="Q24" s="1085">
        <f>Q23+Q22+Q21</f>
        <v>0</v>
      </c>
      <c r="R24" s="1058"/>
    </row>
    <row r="25" spans="2:18">
      <c r="B25" s="1057"/>
      <c r="C25" s="1069" t="s">
        <v>1466</v>
      </c>
      <c r="D25" s="658"/>
      <c r="E25" s="659"/>
      <c r="F25" s="659"/>
      <c r="G25" s="659"/>
      <c r="H25" s="659"/>
      <c r="I25" s="659"/>
      <c r="J25" s="659"/>
      <c r="K25" s="659"/>
      <c r="L25" s="659"/>
      <c r="M25" s="659"/>
      <c r="N25" s="659"/>
      <c r="O25" s="659"/>
      <c r="P25" s="660"/>
      <c r="Q25" s="1148">
        <f>SUM(D25:P25)</f>
        <v>0</v>
      </c>
      <c r="R25" s="1058"/>
    </row>
    <row r="26" spans="2:18">
      <c r="B26" s="1057"/>
      <c r="C26" s="1069" t="s">
        <v>1467</v>
      </c>
      <c r="D26" s="658"/>
      <c r="E26" s="659"/>
      <c r="F26" s="659"/>
      <c r="G26" s="659"/>
      <c r="H26" s="659"/>
      <c r="I26" s="659"/>
      <c r="J26" s="659"/>
      <c r="K26" s="659"/>
      <c r="L26" s="659"/>
      <c r="M26" s="659"/>
      <c r="N26" s="659"/>
      <c r="O26" s="659"/>
      <c r="P26" s="660"/>
      <c r="Q26" s="1148">
        <f>SUM(D26:P26)</f>
        <v>0</v>
      </c>
      <c r="R26" s="1058"/>
    </row>
    <row r="27" spans="2:18">
      <c r="B27" s="1057"/>
      <c r="C27" s="600" t="s">
        <v>1465</v>
      </c>
      <c r="D27" s="658"/>
      <c r="E27" s="659"/>
      <c r="F27" s="659"/>
      <c r="G27" s="659"/>
      <c r="H27" s="659"/>
      <c r="I27" s="659"/>
      <c r="J27" s="659"/>
      <c r="K27" s="659"/>
      <c r="L27" s="659"/>
      <c r="M27" s="659"/>
      <c r="N27" s="659"/>
      <c r="O27" s="659"/>
      <c r="P27" s="660"/>
      <c r="Q27" s="1148">
        <f>SUM(D27:P27)</f>
        <v>0</v>
      </c>
      <c r="R27" s="1058"/>
    </row>
    <row r="28" spans="2:18">
      <c r="B28" s="1057"/>
      <c r="C28" s="1095" t="s">
        <v>1471</v>
      </c>
      <c r="D28" s="743">
        <f t="shared" ref="D28:K28" si="5">SUM(D25:D27)</f>
        <v>0</v>
      </c>
      <c r="E28" s="699">
        <f t="shared" si="5"/>
        <v>0</v>
      </c>
      <c r="F28" s="699">
        <f t="shared" si="5"/>
        <v>0</v>
      </c>
      <c r="G28" s="699">
        <f t="shared" si="5"/>
        <v>0</v>
      </c>
      <c r="H28" s="699">
        <f t="shared" si="5"/>
        <v>0</v>
      </c>
      <c r="I28" s="699">
        <f t="shared" si="5"/>
        <v>0</v>
      </c>
      <c r="J28" s="699">
        <f t="shared" si="5"/>
        <v>0</v>
      </c>
      <c r="K28" s="699">
        <f t="shared" si="5"/>
        <v>0</v>
      </c>
      <c r="L28" s="699">
        <f>SUM(L25:L27)</f>
        <v>0</v>
      </c>
      <c r="M28" s="699">
        <f>SUM(M25:M27)</f>
        <v>0</v>
      </c>
      <c r="N28" s="699">
        <f>SUM(N25:N27)</f>
        <v>0</v>
      </c>
      <c r="O28" s="699">
        <f>SUM(O25:O27)</f>
        <v>0</v>
      </c>
      <c r="P28" s="744">
        <f>SUM(P25:P27)</f>
        <v>0</v>
      </c>
      <c r="Q28" s="744">
        <f>Q27+Q26+Q25</f>
        <v>0</v>
      </c>
      <c r="R28" s="1058"/>
    </row>
    <row r="29" spans="2:18">
      <c r="B29" s="1057"/>
      <c r="C29" s="1090" t="s">
        <v>1468</v>
      </c>
      <c r="D29" s="699">
        <f>+D24-D28</f>
        <v>0</v>
      </c>
      <c r="E29" s="700">
        <f>+E24-E28</f>
        <v>0</v>
      </c>
      <c r="F29" s="700">
        <f t="shared" ref="F29:K29" si="6">+F24-F28</f>
        <v>0</v>
      </c>
      <c r="G29" s="700">
        <f t="shared" si="6"/>
        <v>0</v>
      </c>
      <c r="H29" s="700">
        <f t="shared" si="6"/>
        <v>0</v>
      </c>
      <c r="I29" s="700">
        <f t="shared" si="6"/>
        <v>0</v>
      </c>
      <c r="J29" s="700">
        <f t="shared" si="6"/>
        <v>0</v>
      </c>
      <c r="K29" s="700">
        <f t="shared" si="6"/>
        <v>0</v>
      </c>
      <c r="L29" s="700">
        <f t="shared" ref="L29:Q29" si="7">+L24-L28</f>
        <v>0</v>
      </c>
      <c r="M29" s="700">
        <f t="shared" si="7"/>
        <v>0</v>
      </c>
      <c r="N29" s="700">
        <f t="shared" si="7"/>
        <v>0</v>
      </c>
      <c r="O29" s="700">
        <f t="shared" si="7"/>
        <v>0</v>
      </c>
      <c r="P29" s="701">
        <f t="shared" si="7"/>
        <v>0</v>
      </c>
      <c r="Q29" s="701">
        <f t="shared" si="7"/>
        <v>0</v>
      </c>
      <c r="R29" s="1058"/>
    </row>
    <row r="30" spans="2:18">
      <c r="B30" s="1057"/>
      <c r="D30" s="1096"/>
      <c r="E30" s="1096"/>
      <c r="F30" s="1096"/>
      <c r="G30" s="1096"/>
      <c r="H30" s="1096"/>
      <c r="I30" s="1096"/>
      <c r="J30" s="1096"/>
      <c r="K30" s="1096"/>
      <c r="L30" s="1096"/>
      <c r="M30" s="1096"/>
      <c r="N30" s="1096"/>
      <c r="O30" s="1061"/>
      <c r="P30" s="1061"/>
      <c r="Q30" s="1061"/>
      <c r="R30" s="1058"/>
    </row>
    <row r="31" spans="2:18">
      <c r="B31" s="1057"/>
      <c r="C31" s="1090" t="s">
        <v>1469</v>
      </c>
      <c r="D31" s="699">
        <f>D29</f>
        <v>0</v>
      </c>
      <c r="E31" s="700">
        <f>E29-D29</f>
        <v>0</v>
      </c>
      <c r="F31" s="700">
        <f>F29-E29</f>
        <v>0</v>
      </c>
      <c r="G31" s="700">
        <f t="shared" ref="G31:P31" si="8">G29-F29</f>
        <v>0</v>
      </c>
      <c r="H31" s="700">
        <f t="shared" si="8"/>
        <v>0</v>
      </c>
      <c r="I31" s="700">
        <f t="shared" si="8"/>
        <v>0</v>
      </c>
      <c r="J31" s="700">
        <f t="shared" si="8"/>
        <v>0</v>
      </c>
      <c r="K31" s="700">
        <f t="shared" si="8"/>
        <v>0</v>
      </c>
      <c r="L31" s="700">
        <f t="shared" si="8"/>
        <v>0</v>
      </c>
      <c r="M31" s="700">
        <f t="shared" si="8"/>
        <v>0</v>
      </c>
      <c r="N31" s="700">
        <f t="shared" si="8"/>
        <v>0</v>
      </c>
      <c r="O31" s="700">
        <f t="shared" si="8"/>
        <v>0</v>
      </c>
      <c r="P31" s="701">
        <f t="shared" si="8"/>
        <v>0</v>
      </c>
      <c r="Q31" s="701">
        <f>SUM(D31:P31)</f>
        <v>0</v>
      </c>
      <c r="R31" s="1058"/>
    </row>
    <row r="32" spans="2:18">
      <c r="B32" s="1057"/>
      <c r="D32" s="1096"/>
      <c r="E32" s="1096"/>
      <c r="F32" s="1096"/>
      <c r="G32" s="1096"/>
      <c r="H32" s="1096"/>
      <c r="I32" s="1096"/>
      <c r="J32" s="1096"/>
      <c r="K32" s="1096"/>
      <c r="L32" s="1096"/>
      <c r="M32" s="1096"/>
      <c r="N32" s="1096"/>
      <c r="O32" s="1061"/>
      <c r="P32" s="1061"/>
      <c r="Q32" s="1061"/>
      <c r="R32" s="1058"/>
    </row>
    <row r="33" spans="2:18">
      <c r="B33" s="1057"/>
      <c r="C33" s="1090" t="s">
        <v>2113</v>
      </c>
      <c r="D33" s="699">
        <f>+D31+D18+D19</f>
        <v>0</v>
      </c>
      <c r="E33" s="699">
        <f t="shared" ref="E33:P33" si="9">+E31+E18+E19</f>
        <v>0</v>
      </c>
      <c r="F33" s="699">
        <f t="shared" si="9"/>
        <v>0</v>
      </c>
      <c r="G33" s="699">
        <f t="shared" si="9"/>
        <v>0</v>
      </c>
      <c r="H33" s="699">
        <f t="shared" si="9"/>
        <v>0</v>
      </c>
      <c r="I33" s="699">
        <f t="shared" si="9"/>
        <v>0</v>
      </c>
      <c r="J33" s="699">
        <f t="shared" si="9"/>
        <v>0</v>
      </c>
      <c r="K33" s="699">
        <f t="shared" si="9"/>
        <v>0</v>
      </c>
      <c r="L33" s="699">
        <f t="shared" si="9"/>
        <v>0</v>
      </c>
      <c r="M33" s="699">
        <f t="shared" si="9"/>
        <v>0</v>
      </c>
      <c r="N33" s="699">
        <f t="shared" si="9"/>
        <v>0</v>
      </c>
      <c r="O33" s="699">
        <f t="shared" si="9"/>
        <v>0</v>
      </c>
      <c r="P33" s="699">
        <f t="shared" si="9"/>
        <v>0</v>
      </c>
      <c r="Q33" s="744">
        <f>Q31+Q18+Q19</f>
        <v>0</v>
      </c>
      <c r="R33" s="1058"/>
    </row>
    <row r="34" spans="2:18">
      <c r="B34" s="1057"/>
      <c r="C34" s="1097"/>
      <c r="D34" s="1098"/>
      <c r="E34" s="1098"/>
      <c r="F34" s="1098"/>
      <c r="G34" s="1098"/>
      <c r="H34" s="1098"/>
      <c r="I34" s="1098"/>
      <c r="J34" s="1098"/>
      <c r="K34" s="1098"/>
      <c r="L34" s="1098"/>
      <c r="M34" s="1098"/>
      <c r="N34" s="1098"/>
      <c r="O34" s="1098"/>
      <c r="P34" s="1098"/>
      <c r="Q34" s="1098"/>
      <c r="R34" s="1058"/>
    </row>
    <row r="35" spans="2:18">
      <c r="B35" s="1057"/>
      <c r="C35" s="1059"/>
      <c r="E35" s="1060"/>
      <c r="F35" s="1060"/>
      <c r="G35" s="1060"/>
      <c r="I35" s="1059"/>
      <c r="J35" s="1061"/>
      <c r="K35" s="1061"/>
      <c r="L35" s="1061"/>
      <c r="M35" s="1061"/>
      <c r="N35" s="1061"/>
      <c r="O35" s="1061"/>
      <c r="P35" s="1061"/>
      <c r="Q35" s="1061"/>
      <c r="R35" s="1058"/>
    </row>
    <row r="36" spans="2:18" ht="25.5" customHeight="1">
      <c r="B36" s="1057"/>
      <c r="C36" s="1063" t="s">
        <v>1479</v>
      </c>
      <c r="E36" s="1060"/>
      <c r="F36" s="1060"/>
      <c r="G36" s="1060"/>
      <c r="I36" s="1059"/>
      <c r="J36" s="1061"/>
      <c r="K36" s="1061"/>
      <c r="L36" s="1061"/>
      <c r="M36" s="1061"/>
      <c r="N36" s="1061"/>
      <c r="O36" s="1061"/>
      <c r="P36" s="1061"/>
      <c r="Q36" s="1061"/>
      <c r="R36" s="1058"/>
    </row>
    <row r="37" spans="2:18" ht="25.5" customHeight="1">
      <c r="B37" s="1057"/>
      <c r="C37" s="1063"/>
      <c r="E37" s="1060"/>
      <c r="F37" s="1060"/>
      <c r="G37" s="1060"/>
      <c r="I37" s="1059"/>
      <c r="J37" s="1061"/>
      <c r="K37" s="1061"/>
      <c r="L37" s="1061"/>
      <c r="M37" s="1061"/>
      <c r="N37" s="1061"/>
      <c r="O37" s="1061"/>
      <c r="P37" s="1061"/>
      <c r="Q37" s="1061"/>
      <c r="R37" s="1058"/>
    </row>
    <row r="38" spans="2:18" ht="19.5">
      <c r="B38" s="1057"/>
      <c r="D38" s="1066" t="s">
        <v>2443</v>
      </c>
      <c r="E38" s="1064"/>
      <c r="F38" s="1064"/>
      <c r="G38" s="1064"/>
      <c r="H38" s="1064"/>
      <c r="I38" s="1064"/>
      <c r="J38" s="1064"/>
      <c r="K38" s="1064"/>
      <c r="L38" s="1064"/>
      <c r="M38" s="1064"/>
      <c r="N38" s="1064"/>
      <c r="O38" s="1061"/>
      <c r="P38" s="1061"/>
      <c r="Q38" s="1061"/>
      <c r="R38" s="1058"/>
    </row>
    <row r="39" spans="2:18">
      <c r="B39" s="1057"/>
      <c r="C39" s="1067"/>
      <c r="D39" s="697" t="str">
        <f>IF('F1'!AP39="","0",YEAR('F1'!AP39))</f>
        <v>0</v>
      </c>
      <c r="E39" s="1068">
        <f t="shared" ref="E39:P39" si="10">+D39+1</f>
        <v>1</v>
      </c>
      <c r="F39" s="1068">
        <f t="shared" si="10"/>
        <v>2</v>
      </c>
      <c r="G39" s="1068">
        <f t="shared" si="10"/>
        <v>3</v>
      </c>
      <c r="H39" s="1068">
        <f t="shared" si="10"/>
        <v>4</v>
      </c>
      <c r="I39" s="1068">
        <f t="shared" si="10"/>
        <v>5</v>
      </c>
      <c r="J39" s="1068">
        <f t="shared" si="10"/>
        <v>6</v>
      </c>
      <c r="K39" s="1068">
        <f t="shared" si="10"/>
        <v>7</v>
      </c>
      <c r="L39" s="1068">
        <f t="shared" si="10"/>
        <v>8</v>
      </c>
      <c r="M39" s="1068">
        <f t="shared" si="10"/>
        <v>9</v>
      </c>
      <c r="N39" s="1068">
        <f t="shared" si="10"/>
        <v>10</v>
      </c>
      <c r="O39" s="1068">
        <f t="shared" si="10"/>
        <v>11</v>
      </c>
      <c r="P39" s="1068">
        <f t="shared" si="10"/>
        <v>12</v>
      </c>
      <c r="Q39" s="1068" t="s">
        <v>632</v>
      </c>
      <c r="R39" s="1058"/>
    </row>
    <row r="40" spans="2:18">
      <c r="B40" s="1057"/>
      <c r="C40" s="1069" t="s">
        <v>1480</v>
      </c>
      <c r="D40" s="1114">
        <f>'F12'!D9</f>
        <v>0</v>
      </c>
      <c r="E40" s="1114">
        <f>'F12'!E9</f>
        <v>0</v>
      </c>
      <c r="F40" s="1114">
        <f>'F12'!F9</f>
        <v>0</v>
      </c>
      <c r="G40" s="1114">
        <f>'F12'!G9</f>
        <v>0</v>
      </c>
      <c r="H40" s="1114">
        <f>'F12'!H9</f>
        <v>0</v>
      </c>
      <c r="I40" s="1114">
        <f>'F12'!I9</f>
        <v>0</v>
      </c>
      <c r="J40" s="839"/>
      <c r="K40" s="840"/>
      <c r="L40" s="840"/>
      <c r="M40" s="840"/>
      <c r="N40" s="840"/>
      <c r="O40" s="840"/>
      <c r="P40" s="841"/>
      <c r="Q40" s="1099">
        <f>SUM(D40:P40)</f>
        <v>0</v>
      </c>
      <c r="R40" s="1058"/>
    </row>
    <row r="41" spans="2:18">
      <c r="B41" s="1057"/>
      <c r="C41" s="1100" t="s">
        <v>1474</v>
      </c>
      <c r="D41" s="1114">
        <f>'F12'!D10</f>
        <v>0</v>
      </c>
      <c r="E41" s="1114">
        <f>'F12'!E10</f>
        <v>0</v>
      </c>
      <c r="F41" s="1114">
        <f>'F12'!F10</f>
        <v>0</v>
      </c>
      <c r="G41" s="1114">
        <f>'F12'!G10</f>
        <v>0</v>
      </c>
      <c r="H41" s="1114">
        <f>'F12'!H10</f>
        <v>0</v>
      </c>
      <c r="I41" s="1114">
        <f>'F12'!I10</f>
        <v>0</v>
      </c>
      <c r="J41" s="845"/>
      <c r="K41" s="846"/>
      <c r="L41" s="846"/>
      <c r="M41" s="846"/>
      <c r="N41" s="846"/>
      <c r="O41" s="846"/>
      <c r="P41" s="847"/>
      <c r="Q41" s="1101">
        <f>SUM(D41:P41)</f>
        <v>0</v>
      </c>
      <c r="R41" s="1058"/>
    </row>
    <row r="42" spans="2:18">
      <c r="B42" s="1057"/>
      <c r="C42" s="1102" t="s">
        <v>1475</v>
      </c>
      <c r="D42" s="699">
        <f t="shared" ref="D42:I42" si="11">SUM(D40:D41)</f>
        <v>0</v>
      </c>
      <c r="E42" s="699">
        <f t="shared" si="11"/>
        <v>0</v>
      </c>
      <c r="F42" s="699">
        <f t="shared" si="11"/>
        <v>0</v>
      </c>
      <c r="G42" s="699">
        <f t="shared" si="11"/>
        <v>0</v>
      </c>
      <c r="H42" s="699">
        <f t="shared" si="11"/>
        <v>0</v>
      </c>
      <c r="I42" s="699">
        <f t="shared" si="11"/>
        <v>0</v>
      </c>
      <c r="J42" s="1103"/>
      <c r="K42" s="1104"/>
      <c r="L42" s="1104"/>
      <c r="M42" s="1104"/>
      <c r="N42" s="1104"/>
      <c r="O42" s="1104"/>
      <c r="P42" s="1105"/>
      <c r="Q42" s="1105">
        <f>Q41+Q40</f>
        <v>0</v>
      </c>
      <c r="R42" s="1058"/>
    </row>
    <row r="43" spans="2:18">
      <c r="B43" s="1057"/>
      <c r="C43" s="1106"/>
      <c r="D43" s="1098"/>
      <c r="E43" s="1098"/>
      <c r="F43" s="1098"/>
      <c r="G43" s="1098"/>
      <c r="H43" s="1098"/>
      <c r="I43" s="1098"/>
      <c r="J43" s="1098"/>
      <c r="K43" s="1098"/>
      <c r="L43" s="1098"/>
      <c r="M43" s="1098"/>
      <c r="N43" s="1098"/>
      <c r="O43" s="1098"/>
      <c r="P43" s="1107"/>
      <c r="Q43" s="1107"/>
      <c r="R43" s="1058"/>
    </row>
    <row r="44" spans="2:18">
      <c r="B44" s="1057"/>
      <c r="C44" s="1108" t="s">
        <v>1481</v>
      </c>
      <c r="D44" s="699">
        <f>'F12'!D11</f>
        <v>0</v>
      </c>
      <c r="E44" s="699">
        <f>'F12'!E11</f>
        <v>0</v>
      </c>
      <c r="F44" s="699">
        <f>'F12'!F11</f>
        <v>0</v>
      </c>
      <c r="G44" s="699">
        <f>'F12'!G11</f>
        <v>0</v>
      </c>
      <c r="H44" s="699">
        <f>'F12'!H11</f>
        <v>0</v>
      </c>
      <c r="I44" s="699">
        <f>'F12'!I11</f>
        <v>0</v>
      </c>
      <c r="J44" s="789"/>
      <c r="K44" s="789"/>
      <c r="L44" s="789"/>
      <c r="M44" s="789"/>
      <c r="N44" s="789"/>
      <c r="O44" s="789"/>
      <c r="P44" s="790"/>
      <c r="Q44" s="701">
        <f>SUM(D44:P44)</f>
        <v>0</v>
      </c>
      <c r="R44" s="1058"/>
    </row>
    <row r="45" spans="2:18">
      <c r="B45" s="1057"/>
      <c r="C45" s="1109"/>
      <c r="D45" s="1098"/>
      <c r="E45" s="1098"/>
      <c r="F45" s="1098"/>
      <c r="G45" s="1098"/>
      <c r="H45" s="1098"/>
      <c r="I45" s="1098"/>
      <c r="J45" s="1098"/>
      <c r="K45" s="1098"/>
      <c r="L45" s="1098"/>
      <c r="M45" s="1098"/>
      <c r="N45" s="1098"/>
      <c r="O45" s="1098"/>
      <c r="P45" s="1107"/>
      <c r="Q45" s="1107"/>
      <c r="R45" s="1058"/>
    </row>
    <row r="46" spans="2:18">
      <c r="B46" s="1057"/>
      <c r="C46" s="1110" t="s">
        <v>3367</v>
      </c>
      <c r="D46" s="1151">
        <f>'F12'!D13</f>
        <v>0</v>
      </c>
      <c r="E46" s="1141">
        <f>'F12'!E13</f>
        <v>0</v>
      </c>
      <c r="F46" s="1141">
        <f>'F12'!F13</f>
        <v>0</v>
      </c>
      <c r="G46" s="1141">
        <f>'F12'!G13</f>
        <v>0</v>
      </c>
      <c r="H46" s="1141">
        <f>'F12'!H13</f>
        <v>0</v>
      </c>
      <c r="I46" s="1141">
        <f>'F12'!I13</f>
        <v>0</v>
      </c>
      <c r="J46" s="839"/>
      <c r="K46" s="840"/>
      <c r="L46" s="840"/>
      <c r="M46" s="840"/>
      <c r="N46" s="840"/>
      <c r="O46" s="840"/>
      <c r="P46" s="841"/>
      <c r="Q46" s="1099">
        <f>SUM(D46:P46)</f>
        <v>0</v>
      </c>
      <c r="R46" s="1058"/>
    </row>
    <row r="47" spans="2:18">
      <c r="B47" s="1057"/>
      <c r="C47" s="1111" t="s">
        <v>3368</v>
      </c>
      <c r="D47" s="1113">
        <f>'F12'!D14</f>
        <v>0</v>
      </c>
      <c r="E47" s="1114">
        <f>'F12'!E14</f>
        <v>0</v>
      </c>
      <c r="F47" s="1114">
        <f>'F12'!F14</f>
        <v>0</v>
      </c>
      <c r="G47" s="1114">
        <f>'F12'!G14</f>
        <v>0</v>
      </c>
      <c r="H47" s="1114">
        <f>'F12'!H14</f>
        <v>0</v>
      </c>
      <c r="I47" s="1114">
        <f>'F12'!I14</f>
        <v>0</v>
      </c>
      <c r="J47" s="842"/>
      <c r="K47" s="843"/>
      <c r="L47" s="843"/>
      <c r="M47" s="843"/>
      <c r="N47" s="843"/>
      <c r="O47" s="843"/>
      <c r="P47" s="844"/>
      <c r="Q47" s="1112">
        <f t="shared" ref="Q47:Q52" si="12">SUM(D47:P47)</f>
        <v>0</v>
      </c>
      <c r="R47" s="1058"/>
    </row>
    <row r="48" spans="2:18">
      <c r="B48" s="1057"/>
      <c r="C48" s="1111" t="s">
        <v>3369</v>
      </c>
      <c r="D48" s="1113">
        <f t="shared" ref="D48:I48" si="13">D49+D50</f>
        <v>0</v>
      </c>
      <c r="E48" s="1114">
        <f t="shared" si="13"/>
        <v>0</v>
      </c>
      <c r="F48" s="1114">
        <f t="shared" si="13"/>
        <v>0</v>
      </c>
      <c r="G48" s="1114">
        <f t="shared" si="13"/>
        <v>0</v>
      </c>
      <c r="H48" s="1114">
        <f t="shared" si="13"/>
        <v>0</v>
      </c>
      <c r="I48" s="1114">
        <f t="shared" si="13"/>
        <v>0</v>
      </c>
      <c r="J48" s="842"/>
      <c r="K48" s="843"/>
      <c r="L48" s="843"/>
      <c r="M48" s="843"/>
      <c r="N48" s="843"/>
      <c r="O48" s="843"/>
      <c r="P48" s="844"/>
      <c r="Q48" s="1112">
        <f>Q49+Q50</f>
        <v>0</v>
      </c>
      <c r="R48" s="1058"/>
    </row>
    <row r="49" spans="2:18" ht="14.25">
      <c r="B49" s="1057"/>
      <c r="C49" s="1111" t="s">
        <v>1477</v>
      </c>
      <c r="D49" s="1113">
        <f>'F12'!D16</f>
        <v>0</v>
      </c>
      <c r="E49" s="1114">
        <f>'F12'!E16</f>
        <v>0</v>
      </c>
      <c r="F49" s="1114">
        <f>'F12'!F16</f>
        <v>0</v>
      </c>
      <c r="G49" s="1114">
        <f>'F12'!G16</f>
        <v>0</v>
      </c>
      <c r="H49" s="1114">
        <f>'F12'!H16</f>
        <v>0</v>
      </c>
      <c r="I49" s="1114">
        <f>'F12'!I16</f>
        <v>0</v>
      </c>
      <c r="J49" s="842"/>
      <c r="K49" s="843"/>
      <c r="L49" s="843"/>
      <c r="M49" s="843"/>
      <c r="N49" s="843"/>
      <c r="O49" s="843"/>
      <c r="P49" s="844"/>
      <c r="Q49" s="1112">
        <f t="shared" si="12"/>
        <v>0</v>
      </c>
      <c r="R49" s="1058"/>
    </row>
    <row r="50" spans="2:18">
      <c r="B50" s="1057"/>
      <c r="C50" s="1111" t="s">
        <v>1478</v>
      </c>
      <c r="D50" s="1113">
        <f>'F12'!D17</f>
        <v>0</v>
      </c>
      <c r="E50" s="1114">
        <f>'F12'!E17</f>
        <v>0</v>
      </c>
      <c r="F50" s="1114">
        <f>'F12'!F17</f>
        <v>0</v>
      </c>
      <c r="G50" s="1114">
        <f>'F12'!G17</f>
        <v>0</v>
      </c>
      <c r="H50" s="1114">
        <f>'F12'!H17</f>
        <v>0</v>
      </c>
      <c r="I50" s="1114">
        <f>'F12'!I17</f>
        <v>0</v>
      </c>
      <c r="J50" s="842"/>
      <c r="K50" s="843"/>
      <c r="L50" s="843"/>
      <c r="M50" s="843"/>
      <c r="N50" s="843"/>
      <c r="O50" s="843"/>
      <c r="P50" s="844"/>
      <c r="Q50" s="1112">
        <f t="shared" si="12"/>
        <v>0</v>
      </c>
      <c r="R50" s="1058"/>
    </row>
    <row r="51" spans="2:18">
      <c r="B51" s="1057"/>
      <c r="C51" s="1111" t="s">
        <v>3372</v>
      </c>
      <c r="D51" s="1113">
        <f>'F12'!D18</f>
        <v>0</v>
      </c>
      <c r="E51" s="1114">
        <f>'F12'!E18</f>
        <v>0</v>
      </c>
      <c r="F51" s="1114">
        <f>'F12'!F18</f>
        <v>0</v>
      </c>
      <c r="G51" s="1114">
        <f>'F12'!G18</f>
        <v>0</v>
      </c>
      <c r="H51" s="1114">
        <f>'F12'!H18</f>
        <v>0</v>
      </c>
      <c r="I51" s="1114">
        <f>'F12'!I18</f>
        <v>0</v>
      </c>
      <c r="J51" s="842"/>
      <c r="K51" s="843"/>
      <c r="L51" s="843"/>
      <c r="M51" s="843"/>
      <c r="N51" s="843"/>
      <c r="O51" s="843"/>
      <c r="P51" s="844"/>
      <c r="Q51" s="1112">
        <f t="shared" si="12"/>
        <v>0</v>
      </c>
      <c r="R51" s="1058"/>
    </row>
    <row r="52" spans="2:18">
      <c r="B52" s="1057"/>
      <c r="C52" s="1118" t="s">
        <v>3373</v>
      </c>
      <c r="D52" s="1172">
        <f>'F12'!D19</f>
        <v>0</v>
      </c>
      <c r="E52" s="1173">
        <f>'F12'!E19</f>
        <v>0</v>
      </c>
      <c r="F52" s="1173">
        <f>'F12'!F19</f>
        <v>0</v>
      </c>
      <c r="G52" s="1173">
        <f>'F12'!G19</f>
        <v>0</v>
      </c>
      <c r="H52" s="1173">
        <f>'F12'!H19</f>
        <v>0</v>
      </c>
      <c r="I52" s="1173">
        <f>'F12'!I19</f>
        <v>0</v>
      </c>
      <c r="J52" s="845"/>
      <c r="K52" s="846"/>
      <c r="L52" s="846"/>
      <c r="M52" s="846"/>
      <c r="N52" s="846"/>
      <c r="O52" s="846"/>
      <c r="P52" s="847"/>
      <c r="Q52" s="1101">
        <f t="shared" si="12"/>
        <v>0</v>
      </c>
      <c r="R52" s="1058"/>
    </row>
    <row r="53" spans="2:18">
      <c r="B53" s="1057"/>
      <c r="C53" s="1119"/>
      <c r="D53" s="1098"/>
      <c r="E53" s="1098"/>
      <c r="F53" s="1098"/>
      <c r="G53" s="1098"/>
      <c r="H53" s="1098"/>
      <c r="I53" s="1098"/>
      <c r="J53" s="1098"/>
      <c r="K53" s="1098"/>
      <c r="L53" s="1098"/>
      <c r="M53" s="1098"/>
      <c r="N53" s="1098"/>
      <c r="O53" s="1098"/>
      <c r="P53" s="1120"/>
      <c r="Q53" s="1107"/>
      <c r="R53" s="1058"/>
    </row>
    <row r="54" spans="2:18">
      <c r="B54" s="1057"/>
      <c r="C54" s="1121" t="s">
        <v>5446</v>
      </c>
      <c r="D54" s="1169">
        <f>'F12'!D22</f>
        <v>0</v>
      </c>
      <c r="E54" s="1170">
        <f>'F12'!E22</f>
        <v>0</v>
      </c>
      <c r="F54" s="1170">
        <f>'F12'!F22</f>
        <v>0</v>
      </c>
      <c r="G54" s="1170">
        <f>'F12'!G22</f>
        <v>0</v>
      </c>
      <c r="H54" s="1170">
        <f>'F12'!H22</f>
        <v>0</v>
      </c>
      <c r="I54" s="1205">
        <f>'F12'!I22</f>
        <v>0</v>
      </c>
      <c r="J54" s="1122">
        <f t="shared" ref="J54:P54" si="14">-J55</f>
        <v>0</v>
      </c>
      <c r="K54" s="1122">
        <f t="shared" si="14"/>
        <v>0</v>
      </c>
      <c r="L54" s="1122">
        <f t="shared" si="14"/>
        <v>0</v>
      </c>
      <c r="M54" s="1122">
        <f t="shared" si="14"/>
        <v>0</v>
      </c>
      <c r="N54" s="1122">
        <f t="shared" si="14"/>
        <v>0</v>
      </c>
      <c r="O54" s="1122">
        <f t="shared" si="14"/>
        <v>0</v>
      </c>
      <c r="P54" s="1122">
        <f t="shared" si="14"/>
        <v>0</v>
      </c>
      <c r="Q54" s="1073">
        <f>SUM(D54:P54)</f>
        <v>0</v>
      </c>
      <c r="R54" s="1058"/>
    </row>
    <row r="55" spans="2:18">
      <c r="B55" s="1057"/>
      <c r="C55" s="1119" t="s">
        <v>5449</v>
      </c>
      <c r="D55" s="806"/>
      <c r="E55" s="665"/>
      <c r="F55" s="665"/>
      <c r="G55" s="665"/>
      <c r="H55" s="665"/>
      <c r="I55" s="665"/>
      <c r="J55" s="842"/>
      <c r="K55" s="843"/>
      <c r="L55" s="843"/>
      <c r="M55" s="843"/>
      <c r="N55" s="843"/>
      <c r="O55" s="843"/>
      <c r="P55" s="844"/>
      <c r="Q55" s="1077">
        <f>SUM(D55:P55)</f>
        <v>0</v>
      </c>
      <c r="R55" s="1058"/>
    </row>
    <row r="56" spans="2:18">
      <c r="B56" s="1057"/>
      <c r="C56" s="1118" t="s">
        <v>5447</v>
      </c>
      <c r="D56" s="1206">
        <f>'F12'!D21</f>
        <v>0</v>
      </c>
      <c r="E56" s="1207">
        <f>'F12'!E21</f>
        <v>0</v>
      </c>
      <c r="F56" s="1207">
        <f>'F12'!F21</f>
        <v>0</v>
      </c>
      <c r="G56" s="1207">
        <f>'F12'!G21</f>
        <v>0</v>
      </c>
      <c r="H56" s="1207">
        <f>'F12'!H21</f>
        <v>0</v>
      </c>
      <c r="I56" s="1208">
        <f>'F12'!I21</f>
        <v>0</v>
      </c>
      <c r="J56" s="1078"/>
      <c r="K56" s="1079"/>
      <c r="L56" s="1079"/>
      <c r="M56" s="1079"/>
      <c r="N56" s="1079"/>
      <c r="O56" s="1079"/>
      <c r="P56" s="1080"/>
      <c r="Q56" s="1123">
        <f>SUM(D56:P56)</f>
        <v>0</v>
      </c>
      <c r="R56" s="1058"/>
    </row>
    <row r="57" spans="2:18">
      <c r="B57" s="1057"/>
      <c r="C57" s="1124" t="s">
        <v>631</v>
      </c>
      <c r="D57" s="743"/>
      <c r="E57" s="700"/>
      <c r="F57" s="700"/>
      <c r="G57" s="700"/>
      <c r="H57" s="700"/>
      <c r="I57" s="700"/>
      <c r="J57" s="1087"/>
      <c r="K57" s="1088"/>
      <c r="L57" s="1088"/>
      <c r="M57" s="1088"/>
      <c r="N57" s="1088"/>
      <c r="O57" s="1088"/>
      <c r="P57" s="1089"/>
      <c r="Q57" s="1085">
        <f>SUM(D57:P57)</f>
        <v>0</v>
      </c>
      <c r="R57" s="1058"/>
    </row>
    <row r="58" spans="2:18">
      <c r="B58" s="1057"/>
      <c r="C58" s="1106"/>
      <c r="D58" s="1098"/>
      <c r="E58" s="1098"/>
      <c r="F58" s="1098"/>
      <c r="G58" s="1098"/>
      <c r="H58" s="1098"/>
      <c r="I58" s="1098"/>
      <c r="J58" s="1098"/>
      <c r="K58" s="1098"/>
      <c r="L58" s="1098"/>
      <c r="M58" s="1098"/>
      <c r="N58" s="1098"/>
      <c r="O58" s="1098"/>
      <c r="P58" s="1125"/>
      <c r="Q58" s="1107"/>
      <c r="R58" s="1058"/>
    </row>
    <row r="59" spans="2:18">
      <c r="B59" s="1057"/>
      <c r="C59" s="1102" t="s">
        <v>1476</v>
      </c>
      <c r="D59" s="699">
        <f>D46+D47+D48+D51+D52+D54+D55+D56+D57</f>
        <v>0</v>
      </c>
      <c r="E59" s="699">
        <f>E46+E47+E48+E51+E52+E54+E55+E56+E57</f>
        <v>0</v>
      </c>
      <c r="F59" s="699">
        <f t="shared" ref="F59:Q59" si="15">F46+F47+F48+F51+F52+F54+F55+F56+F57</f>
        <v>0</v>
      </c>
      <c r="G59" s="699">
        <f>G46+G47+G48+G51+G52+G54+G55+G56+G57</f>
        <v>0</v>
      </c>
      <c r="H59" s="699">
        <f>H46+H47+H48+H51+H52+H54+H55+H56+H57</f>
        <v>0</v>
      </c>
      <c r="I59" s="699">
        <f t="shared" si="15"/>
        <v>0</v>
      </c>
      <c r="J59" s="699">
        <f>J46+J47+J48+J51+J52+J54+J55+J56+J57</f>
        <v>0</v>
      </c>
      <c r="K59" s="699">
        <f t="shared" si="15"/>
        <v>0</v>
      </c>
      <c r="L59" s="699">
        <f t="shared" si="15"/>
        <v>0</v>
      </c>
      <c r="M59" s="699">
        <f t="shared" si="15"/>
        <v>0</v>
      </c>
      <c r="N59" s="699">
        <f t="shared" si="15"/>
        <v>0</v>
      </c>
      <c r="O59" s="699">
        <f t="shared" si="15"/>
        <v>0</v>
      </c>
      <c r="P59" s="701">
        <f t="shared" si="15"/>
        <v>0</v>
      </c>
      <c r="Q59" s="699">
        <f t="shared" si="15"/>
        <v>0</v>
      </c>
      <c r="R59" s="1058"/>
    </row>
    <row r="60" spans="2:18">
      <c r="B60" s="1057"/>
      <c r="D60" s="1096"/>
      <c r="E60" s="1096"/>
      <c r="F60" s="1096"/>
      <c r="G60" s="1096"/>
      <c r="I60" s="1096"/>
      <c r="J60" s="1096"/>
      <c r="K60" s="1096"/>
      <c r="L60" s="1096"/>
      <c r="M60" s="1096"/>
      <c r="N60" s="1096"/>
      <c r="O60" s="1061"/>
      <c r="P60" s="1061"/>
      <c r="Q60" s="1061"/>
      <c r="R60" s="1058"/>
    </row>
    <row r="61" spans="2:18">
      <c r="B61" s="1057"/>
      <c r="C61" s="1090" t="s">
        <v>893</v>
      </c>
      <c r="D61" s="699">
        <f t="shared" ref="D61:Q61" si="16">D59+D44+D42</f>
        <v>0</v>
      </c>
      <c r="E61" s="699">
        <f t="shared" si="16"/>
        <v>0</v>
      </c>
      <c r="F61" s="699">
        <f t="shared" si="16"/>
        <v>0</v>
      </c>
      <c r="G61" s="699">
        <f t="shared" si="16"/>
        <v>0</v>
      </c>
      <c r="H61" s="699">
        <f>H59+H44+H42</f>
        <v>0</v>
      </c>
      <c r="I61" s="699">
        <f t="shared" si="16"/>
        <v>0</v>
      </c>
      <c r="J61" s="699">
        <f t="shared" si="16"/>
        <v>0</v>
      </c>
      <c r="K61" s="699">
        <f t="shared" si="16"/>
        <v>0</v>
      </c>
      <c r="L61" s="699">
        <f t="shared" si="16"/>
        <v>0</v>
      </c>
      <c r="M61" s="699">
        <f t="shared" si="16"/>
        <v>0</v>
      </c>
      <c r="N61" s="699">
        <f t="shared" si="16"/>
        <v>0</v>
      </c>
      <c r="O61" s="699">
        <f t="shared" si="16"/>
        <v>0</v>
      </c>
      <c r="P61" s="701">
        <f t="shared" si="16"/>
        <v>0</v>
      </c>
      <c r="Q61" s="701">
        <f t="shared" si="16"/>
        <v>0</v>
      </c>
      <c r="R61" s="1058"/>
    </row>
    <row r="62" spans="2:18" ht="15">
      <c r="B62" s="1057"/>
      <c r="C62" s="1127" t="s">
        <v>86</v>
      </c>
      <c r="E62" s="1060"/>
      <c r="F62" s="1060"/>
      <c r="G62" s="1060"/>
      <c r="I62" s="1059"/>
      <c r="J62" s="1061"/>
      <c r="K62" s="1061"/>
      <c r="L62" s="1061"/>
      <c r="M62" s="1061"/>
      <c r="N62" s="1061"/>
      <c r="O62" s="1061"/>
      <c r="P62" s="1061"/>
      <c r="Q62" s="1061"/>
      <c r="R62" s="1058"/>
    </row>
    <row r="63" spans="2:18" ht="15">
      <c r="B63" s="1057"/>
      <c r="C63" s="1127" t="s">
        <v>87</v>
      </c>
      <c r="E63" s="1060"/>
      <c r="F63" s="1060"/>
      <c r="G63" s="1060"/>
      <c r="I63" s="1059"/>
      <c r="J63" s="1061"/>
      <c r="K63" s="1061"/>
      <c r="L63" s="1061"/>
      <c r="M63" s="1061"/>
      <c r="N63" s="1061"/>
      <c r="O63" s="1061"/>
      <c r="P63" s="1061"/>
      <c r="Q63" s="1061"/>
      <c r="R63" s="1058"/>
    </row>
    <row r="64" spans="2:18" ht="15">
      <c r="B64" s="1057"/>
      <c r="C64" s="1127" t="s">
        <v>88</v>
      </c>
      <c r="E64" s="1060"/>
      <c r="F64" s="1060"/>
      <c r="G64" s="1060"/>
      <c r="I64" s="1059"/>
      <c r="J64" s="1061"/>
      <c r="K64" s="1061"/>
      <c r="L64" s="1061"/>
      <c r="M64" s="1061"/>
      <c r="N64" s="1061"/>
      <c r="O64" s="1061"/>
      <c r="P64" s="1061"/>
      <c r="Q64" s="1061"/>
      <c r="R64" s="1058"/>
    </row>
    <row r="65" spans="2:18" ht="15">
      <c r="B65" s="1057"/>
      <c r="C65" s="1127"/>
      <c r="E65" s="1060"/>
      <c r="F65" s="1060"/>
      <c r="G65" s="1060"/>
      <c r="I65" s="1059"/>
      <c r="J65" s="1061"/>
      <c r="K65" s="1061"/>
      <c r="L65" s="1061"/>
      <c r="M65" s="1061"/>
      <c r="N65" s="1061"/>
      <c r="O65" s="1061"/>
      <c r="P65" s="1061"/>
      <c r="Q65" s="1061"/>
      <c r="R65" s="1058"/>
    </row>
    <row r="66" spans="2:18">
      <c r="B66" s="1057"/>
      <c r="C66" s="1059"/>
      <c r="E66" s="1060"/>
      <c r="F66" s="1060"/>
      <c r="G66" s="1060"/>
      <c r="I66" s="1059"/>
      <c r="J66" s="1061"/>
      <c r="K66" s="1061"/>
      <c r="L66" s="1061"/>
      <c r="M66" s="1061"/>
      <c r="N66" s="1061"/>
      <c r="O66" s="1061"/>
      <c r="P66" s="1061"/>
      <c r="Q66" s="1061"/>
      <c r="R66" s="1058"/>
    </row>
    <row r="67" spans="2:18" ht="18">
      <c r="B67" s="1057"/>
      <c r="C67" s="1063" t="s">
        <v>1472</v>
      </c>
      <c r="D67" s="1066"/>
      <c r="E67" s="1060"/>
      <c r="F67" s="1060"/>
      <c r="G67" s="1060"/>
      <c r="I67" s="1059"/>
      <c r="J67" s="1061"/>
      <c r="K67" s="1061"/>
      <c r="L67" s="1061"/>
      <c r="M67" s="1061"/>
      <c r="N67" s="1061"/>
      <c r="O67" s="1061"/>
      <c r="P67" s="1061"/>
      <c r="Q67" s="1061"/>
      <c r="R67" s="1058"/>
    </row>
    <row r="68" spans="2:18">
      <c r="B68" s="1057"/>
      <c r="C68" s="1059"/>
      <c r="D68" s="1066"/>
      <c r="E68" s="1060"/>
      <c r="F68" s="1060"/>
      <c r="G68" s="1060"/>
      <c r="I68" s="1059"/>
      <c r="J68" s="1061"/>
      <c r="K68" s="1061"/>
      <c r="L68" s="1061"/>
      <c r="M68" s="1061"/>
      <c r="N68" s="1061"/>
      <c r="O68" s="1061"/>
      <c r="P68" s="1061"/>
      <c r="Q68" s="1061"/>
      <c r="R68" s="1058"/>
    </row>
    <row r="69" spans="2:18" ht="18.75">
      <c r="B69" s="1057"/>
      <c r="C69" s="1059"/>
      <c r="D69" s="1066" t="s">
        <v>2443</v>
      </c>
      <c r="E69" s="1060"/>
      <c r="F69" s="1060"/>
      <c r="G69" s="1060"/>
      <c r="I69" s="1059"/>
      <c r="J69" s="1061"/>
      <c r="K69" s="1061"/>
      <c r="L69" s="1061"/>
      <c r="M69" s="1061"/>
      <c r="N69" s="1061"/>
      <c r="O69" s="1061"/>
      <c r="P69" s="1061"/>
      <c r="Q69" s="1061"/>
      <c r="R69" s="1058"/>
    </row>
    <row r="70" spans="2:18">
      <c r="B70" s="1057"/>
      <c r="C70" s="1067" t="s">
        <v>634</v>
      </c>
      <c r="D70" s="697" t="str">
        <f>IF('F1'!AP39="","0",YEAR('F1'!AP39))</f>
        <v>0</v>
      </c>
      <c r="E70" s="1068">
        <f t="shared" ref="E70:P70" si="17">D70+1</f>
        <v>1</v>
      </c>
      <c r="F70" s="1068">
        <f t="shared" si="17"/>
        <v>2</v>
      </c>
      <c r="G70" s="1068">
        <f t="shared" si="17"/>
        <v>3</v>
      </c>
      <c r="H70" s="1068">
        <f t="shared" si="17"/>
        <v>4</v>
      </c>
      <c r="I70" s="1068">
        <f t="shared" si="17"/>
        <v>5</v>
      </c>
      <c r="J70" s="1068">
        <f t="shared" si="17"/>
        <v>6</v>
      </c>
      <c r="K70" s="1068">
        <f t="shared" si="17"/>
        <v>7</v>
      </c>
      <c r="L70" s="1068">
        <f t="shared" si="17"/>
        <v>8</v>
      </c>
      <c r="M70" s="1068">
        <f t="shared" si="17"/>
        <v>9</v>
      </c>
      <c r="N70" s="1068">
        <f t="shared" si="17"/>
        <v>10</v>
      </c>
      <c r="O70" s="1068">
        <f t="shared" si="17"/>
        <v>11</v>
      </c>
      <c r="P70" s="1068">
        <f t="shared" si="17"/>
        <v>12</v>
      </c>
      <c r="Q70" s="1061"/>
      <c r="R70" s="1058"/>
    </row>
    <row r="71" spans="2:18">
      <c r="B71" s="1057"/>
      <c r="C71" s="1128" t="s">
        <v>759</v>
      </c>
      <c r="D71" s="1151">
        <f>'F14'!D6</f>
        <v>0</v>
      </c>
      <c r="E71" s="1141">
        <f>'F14'!E6</f>
        <v>0</v>
      </c>
      <c r="F71" s="1141">
        <f>'F14'!F6</f>
        <v>0</v>
      </c>
      <c r="G71" s="1141">
        <f>'F14'!G6</f>
        <v>0</v>
      </c>
      <c r="H71" s="1141">
        <f>'F14'!H6</f>
        <v>0</v>
      </c>
      <c r="I71" s="1141">
        <f>'F14'!I6</f>
        <v>0</v>
      </c>
      <c r="J71" s="1141">
        <f>'F14'!J6</f>
        <v>0</v>
      </c>
      <c r="K71" s="1141">
        <f>'F14'!K6</f>
        <v>0</v>
      </c>
      <c r="L71" s="1141">
        <f>'F14'!L6</f>
        <v>0</v>
      </c>
      <c r="M71" s="1141">
        <f>'F14'!M6</f>
        <v>0</v>
      </c>
      <c r="N71" s="1141">
        <f>'F14'!N6</f>
        <v>0</v>
      </c>
      <c r="O71" s="1141">
        <f>'F14'!O6</f>
        <v>0</v>
      </c>
      <c r="P71" s="1073">
        <f>'F14'!P6</f>
        <v>0</v>
      </c>
      <c r="Q71" s="1061"/>
      <c r="R71" s="1058"/>
    </row>
    <row r="72" spans="2:18">
      <c r="B72" s="1057"/>
      <c r="C72" s="1129" t="s">
        <v>760</v>
      </c>
      <c r="D72" s="1155">
        <f>'F14'!D7</f>
        <v>0</v>
      </c>
      <c r="E72" s="1145">
        <f>'F14'!E7</f>
        <v>0</v>
      </c>
      <c r="F72" s="1145">
        <f>'F14'!F7</f>
        <v>0</v>
      </c>
      <c r="G72" s="1145">
        <f>'F14'!G7</f>
        <v>0</v>
      </c>
      <c r="H72" s="1145">
        <f>'F14'!H7</f>
        <v>0</v>
      </c>
      <c r="I72" s="1145">
        <f>'F14'!I7</f>
        <v>0</v>
      </c>
      <c r="J72" s="1145">
        <f>'F14'!J7</f>
        <v>0</v>
      </c>
      <c r="K72" s="1145">
        <f>'F14'!K7</f>
        <v>0</v>
      </c>
      <c r="L72" s="1145">
        <f>'F14'!L7</f>
        <v>0</v>
      </c>
      <c r="M72" s="1145">
        <f>'F14'!M7</f>
        <v>0</v>
      </c>
      <c r="N72" s="1145">
        <f>'F14'!N7</f>
        <v>0</v>
      </c>
      <c r="O72" s="1145">
        <f>'F14'!O7</f>
        <v>0</v>
      </c>
      <c r="P72" s="1209">
        <f>'F14'!P7</f>
        <v>0</v>
      </c>
      <c r="Q72" s="1061"/>
      <c r="R72" s="1058"/>
    </row>
    <row r="73" spans="2:18">
      <c r="B73" s="1057"/>
      <c r="C73" s="1129" t="s">
        <v>761</v>
      </c>
      <c r="D73" s="1155">
        <f>'F14'!D8</f>
        <v>0</v>
      </c>
      <c r="E73" s="1145">
        <f>'F14'!E8</f>
        <v>0</v>
      </c>
      <c r="F73" s="1145">
        <f>'F14'!F8</f>
        <v>0</v>
      </c>
      <c r="G73" s="1145">
        <f>'F14'!G8</f>
        <v>0</v>
      </c>
      <c r="H73" s="1145">
        <f>'F14'!H8</f>
        <v>0</v>
      </c>
      <c r="I73" s="1145">
        <f>'F14'!I8</f>
        <v>0</v>
      </c>
      <c r="J73" s="1145">
        <f>'F14'!J8</f>
        <v>0</v>
      </c>
      <c r="K73" s="1145">
        <f>'F14'!K8</f>
        <v>0</v>
      </c>
      <c r="L73" s="1145">
        <f>'F14'!L8</f>
        <v>0</v>
      </c>
      <c r="M73" s="1145">
        <f>'F14'!M8</f>
        <v>0</v>
      </c>
      <c r="N73" s="1145">
        <f>'F14'!N8</f>
        <v>0</v>
      </c>
      <c r="O73" s="1145">
        <f>'F14'!O8</f>
        <v>0</v>
      </c>
      <c r="P73" s="1209">
        <f>'F14'!P8</f>
        <v>0</v>
      </c>
      <c r="Q73" s="1061"/>
      <c r="R73" s="1058"/>
    </row>
    <row r="74" spans="2:18">
      <c r="B74" s="1057"/>
      <c r="C74" s="1129" t="s">
        <v>762</v>
      </c>
      <c r="D74" s="1155">
        <f>'F14'!D9</f>
        <v>0</v>
      </c>
      <c r="E74" s="1145">
        <f>'F14'!E9</f>
        <v>0</v>
      </c>
      <c r="F74" s="1145">
        <f>'F14'!F9</f>
        <v>0</v>
      </c>
      <c r="G74" s="1145">
        <f>'F14'!G9</f>
        <v>0</v>
      </c>
      <c r="H74" s="1145">
        <f>'F14'!H9</f>
        <v>0</v>
      </c>
      <c r="I74" s="1145">
        <f>'F14'!I9</f>
        <v>0</v>
      </c>
      <c r="J74" s="1145">
        <f>'F14'!J9</f>
        <v>0</v>
      </c>
      <c r="K74" s="1145">
        <f>'F14'!K9</f>
        <v>0</v>
      </c>
      <c r="L74" s="1145">
        <f>'F14'!L9</f>
        <v>0</v>
      </c>
      <c r="M74" s="1145">
        <f>'F14'!M9</f>
        <v>0</v>
      </c>
      <c r="N74" s="1145">
        <f>'F14'!N9</f>
        <v>0</v>
      </c>
      <c r="O74" s="1145">
        <f>'F14'!O9</f>
        <v>0</v>
      </c>
      <c r="P74" s="1209">
        <f>'F14'!P9</f>
        <v>0</v>
      </c>
      <c r="Q74" s="1061"/>
      <c r="R74" s="1058"/>
    </row>
    <row r="75" spans="2:18">
      <c r="B75" s="1057"/>
      <c r="C75" s="1130" t="s">
        <v>3295</v>
      </c>
      <c r="D75" s="1155">
        <f>'F14'!D10</f>
        <v>0</v>
      </c>
      <c r="E75" s="1145">
        <f>'F14'!E10</f>
        <v>0</v>
      </c>
      <c r="F75" s="1145">
        <f>'F14'!F10</f>
        <v>0</v>
      </c>
      <c r="G75" s="1145">
        <f>'F14'!G10</f>
        <v>0</v>
      </c>
      <c r="H75" s="1145">
        <f>'F14'!H10</f>
        <v>0</v>
      </c>
      <c r="I75" s="1145">
        <f>'F14'!I10</f>
        <v>0</v>
      </c>
      <c r="J75" s="1145">
        <f>'F14'!J10</f>
        <v>0</v>
      </c>
      <c r="K75" s="1145">
        <f>'F14'!K10</f>
        <v>0</v>
      </c>
      <c r="L75" s="1145">
        <f>'F14'!L10</f>
        <v>0</v>
      </c>
      <c r="M75" s="1145">
        <f>'F14'!M10</f>
        <v>0</v>
      </c>
      <c r="N75" s="1145">
        <f>'F14'!N10</f>
        <v>0</v>
      </c>
      <c r="O75" s="1145">
        <f>'F14'!O10</f>
        <v>0</v>
      </c>
      <c r="P75" s="1209">
        <f>'F14'!P10</f>
        <v>0</v>
      </c>
      <c r="Q75" s="1061"/>
      <c r="R75" s="1058"/>
    </row>
    <row r="76" spans="2:18">
      <c r="B76" s="1057"/>
      <c r="C76" s="600" t="s">
        <v>3296</v>
      </c>
      <c r="D76" s="1155">
        <f>'F14'!D11</f>
        <v>0</v>
      </c>
      <c r="E76" s="1145">
        <f>'F14'!E11</f>
        <v>0</v>
      </c>
      <c r="F76" s="1145">
        <f>'F14'!F11</f>
        <v>0</v>
      </c>
      <c r="G76" s="1145">
        <f>'F14'!G11</f>
        <v>0</v>
      </c>
      <c r="H76" s="1145">
        <f>'F14'!H11</f>
        <v>0</v>
      </c>
      <c r="I76" s="1145">
        <f>'F14'!I11</f>
        <v>0</v>
      </c>
      <c r="J76" s="1145">
        <f>'F14'!J11</f>
        <v>0</v>
      </c>
      <c r="K76" s="1145">
        <f>'F14'!K11</f>
        <v>0</v>
      </c>
      <c r="L76" s="1145">
        <f>'F14'!L11</f>
        <v>0</v>
      </c>
      <c r="M76" s="1145">
        <f>'F14'!M11</f>
        <v>0</v>
      </c>
      <c r="N76" s="1145">
        <f>'F14'!N11</f>
        <v>0</v>
      </c>
      <c r="O76" s="1145">
        <f>'F14'!O11</f>
        <v>0</v>
      </c>
      <c r="P76" s="1209">
        <f>'F14'!P11</f>
        <v>0</v>
      </c>
      <c r="Q76" s="1061"/>
      <c r="R76" s="1058"/>
    </row>
    <row r="77" spans="2:18">
      <c r="B77" s="1057"/>
      <c r="C77" s="600" t="s">
        <v>3297</v>
      </c>
      <c r="D77" s="1155">
        <f>'F14'!D12</f>
        <v>0</v>
      </c>
      <c r="E77" s="1145">
        <f>'F14'!E12</f>
        <v>0</v>
      </c>
      <c r="F77" s="1145">
        <f>'F14'!F12</f>
        <v>0</v>
      </c>
      <c r="G77" s="1145">
        <f>'F14'!G12</f>
        <v>0</v>
      </c>
      <c r="H77" s="1145">
        <f>'F14'!H12</f>
        <v>0</v>
      </c>
      <c r="I77" s="1145">
        <f>'F14'!I12</f>
        <v>0</v>
      </c>
      <c r="J77" s="1145">
        <f>'F14'!J12</f>
        <v>0</v>
      </c>
      <c r="K77" s="1145">
        <f>'F14'!K12</f>
        <v>0</v>
      </c>
      <c r="L77" s="1145">
        <f>'F14'!L12</f>
        <v>0</v>
      </c>
      <c r="M77" s="1145">
        <f>'F14'!M12</f>
        <v>0</v>
      </c>
      <c r="N77" s="1145">
        <f>'F14'!N12</f>
        <v>0</v>
      </c>
      <c r="O77" s="1145">
        <f>'F14'!O12</f>
        <v>0</v>
      </c>
      <c r="P77" s="1209">
        <f>'F14'!P12</f>
        <v>0</v>
      </c>
      <c r="Q77" s="1061"/>
      <c r="R77" s="1058"/>
    </row>
    <row r="78" spans="2:18">
      <c r="B78" s="1057"/>
      <c r="C78" s="1069" t="s">
        <v>3298</v>
      </c>
      <c r="D78" s="1155">
        <f>'F14'!D13</f>
        <v>0</v>
      </c>
      <c r="E78" s="1145">
        <f>'F14'!E13</f>
        <v>0</v>
      </c>
      <c r="F78" s="1145">
        <f>'F14'!F13</f>
        <v>0</v>
      </c>
      <c r="G78" s="1145">
        <f>'F14'!G13</f>
        <v>0</v>
      </c>
      <c r="H78" s="1145">
        <f>'F14'!H13</f>
        <v>0</v>
      </c>
      <c r="I78" s="1145">
        <f>'F14'!I13</f>
        <v>0</v>
      </c>
      <c r="J78" s="1145">
        <f>'F14'!J13</f>
        <v>0</v>
      </c>
      <c r="K78" s="1145">
        <f>'F14'!K13</f>
        <v>0</v>
      </c>
      <c r="L78" s="1145">
        <f>'F14'!L13</f>
        <v>0</v>
      </c>
      <c r="M78" s="1145">
        <f>'F14'!M13</f>
        <v>0</v>
      </c>
      <c r="N78" s="1145">
        <f>'F14'!N13</f>
        <v>0</v>
      </c>
      <c r="O78" s="1145">
        <f>'F14'!O13</f>
        <v>0</v>
      </c>
      <c r="P78" s="1209">
        <f>'F14'!P13</f>
        <v>0</v>
      </c>
      <c r="Q78" s="1061"/>
      <c r="R78" s="1058"/>
    </row>
    <row r="79" spans="2:18">
      <c r="B79" s="1057"/>
      <c r="C79" s="1069" t="s">
        <v>3299</v>
      </c>
      <c r="D79" s="1155">
        <f>'F14'!D14</f>
        <v>0</v>
      </c>
      <c r="E79" s="1145">
        <f>'F14'!E14</f>
        <v>0</v>
      </c>
      <c r="F79" s="1145">
        <f>'F14'!F14</f>
        <v>0</v>
      </c>
      <c r="G79" s="1145">
        <f>'F14'!G14</f>
        <v>0</v>
      </c>
      <c r="H79" s="1145">
        <f>'F14'!H14</f>
        <v>0</v>
      </c>
      <c r="I79" s="1145">
        <f>'F14'!I14</f>
        <v>0</v>
      </c>
      <c r="J79" s="1145">
        <f>'F14'!J14</f>
        <v>0</v>
      </c>
      <c r="K79" s="1145">
        <f>'F14'!K14</f>
        <v>0</v>
      </c>
      <c r="L79" s="1145">
        <f>'F14'!L14</f>
        <v>0</v>
      </c>
      <c r="M79" s="1145">
        <f>'F14'!M14</f>
        <v>0</v>
      </c>
      <c r="N79" s="1145">
        <f>'F14'!N14</f>
        <v>0</v>
      </c>
      <c r="O79" s="1145">
        <f>'F14'!O14</f>
        <v>0</v>
      </c>
      <c r="P79" s="1209">
        <f>'F14'!P14</f>
        <v>0</v>
      </c>
      <c r="Q79" s="1061"/>
      <c r="R79" s="1058"/>
    </row>
    <row r="80" spans="2:18">
      <c r="B80" s="1057"/>
      <c r="C80" s="600" t="s">
        <v>1207</v>
      </c>
      <c r="D80" s="1155">
        <f>'F14'!D15</f>
        <v>0</v>
      </c>
      <c r="E80" s="1145">
        <f>'F14'!E15</f>
        <v>0</v>
      </c>
      <c r="F80" s="1145">
        <f>'F14'!F15</f>
        <v>0</v>
      </c>
      <c r="G80" s="1145">
        <f>'F14'!G15</f>
        <v>0</v>
      </c>
      <c r="H80" s="1145">
        <f>'F14'!H15</f>
        <v>0</v>
      </c>
      <c r="I80" s="1145">
        <f>'F14'!I15</f>
        <v>0</v>
      </c>
      <c r="J80" s="1145">
        <f>'F14'!J15</f>
        <v>0</v>
      </c>
      <c r="K80" s="1145">
        <f>'F14'!K15</f>
        <v>0</v>
      </c>
      <c r="L80" s="1145">
        <f>'F14'!L15</f>
        <v>0</v>
      </c>
      <c r="M80" s="1145">
        <f>'F14'!M15</f>
        <v>0</v>
      </c>
      <c r="N80" s="1145">
        <f>'F14'!N15</f>
        <v>0</v>
      </c>
      <c r="O80" s="1145">
        <f>'F14'!O15</f>
        <v>0</v>
      </c>
      <c r="P80" s="1209">
        <f>'F14'!P15</f>
        <v>0</v>
      </c>
      <c r="Q80" s="1061"/>
      <c r="R80" s="1058"/>
    </row>
    <row r="81" spans="2:18">
      <c r="B81" s="1057"/>
      <c r="C81" s="600" t="s">
        <v>1208</v>
      </c>
      <c r="D81" s="1155">
        <f>'F14'!D16</f>
        <v>0</v>
      </c>
      <c r="E81" s="1145">
        <f>'F14'!E16</f>
        <v>0</v>
      </c>
      <c r="F81" s="1145">
        <f>'F14'!F16</f>
        <v>0</v>
      </c>
      <c r="G81" s="1145">
        <f>'F14'!G16</f>
        <v>0</v>
      </c>
      <c r="H81" s="1145">
        <f>'F14'!H16</f>
        <v>0</v>
      </c>
      <c r="I81" s="1145">
        <f>'F14'!I16</f>
        <v>0</v>
      </c>
      <c r="J81" s="1145">
        <f>'F14'!J16</f>
        <v>0</v>
      </c>
      <c r="K81" s="1145">
        <f>'F14'!K16</f>
        <v>0</v>
      </c>
      <c r="L81" s="1145">
        <f>'F14'!L16</f>
        <v>0</v>
      </c>
      <c r="M81" s="1145">
        <f>'F14'!M16</f>
        <v>0</v>
      </c>
      <c r="N81" s="1145">
        <f>'F14'!N16</f>
        <v>0</v>
      </c>
      <c r="O81" s="1145">
        <f>'F14'!O16</f>
        <v>0</v>
      </c>
      <c r="P81" s="1209">
        <f>'F14'!P16</f>
        <v>0</v>
      </c>
      <c r="Q81" s="1061"/>
      <c r="R81" s="1058"/>
    </row>
    <row r="82" spans="2:18">
      <c r="B82" s="1057"/>
      <c r="C82" s="600" t="s">
        <v>1209</v>
      </c>
      <c r="D82" s="1155">
        <f>'F14'!D17</f>
        <v>0</v>
      </c>
      <c r="E82" s="1145">
        <f>'F14'!E17</f>
        <v>0</v>
      </c>
      <c r="F82" s="1145">
        <f>'F14'!F17</f>
        <v>0</v>
      </c>
      <c r="G82" s="1145">
        <f>'F14'!G17</f>
        <v>0</v>
      </c>
      <c r="H82" s="1145">
        <f>'F14'!H17</f>
        <v>0</v>
      </c>
      <c r="I82" s="1145">
        <f>'F14'!I17</f>
        <v>0</v>
      </c>
      <c r="J82" s="1145">
        <f>'F14'!J17</f>
        <v>0</v>
      </c>
      <c r="K82" s="1145">
        <f>'F14'!K17</f>
        <v>0</v>
      </c>
      <c r="L82" s="1145">
        <f>'F14'!L17</f>
        <v>0</v>
      </c>
      <c r="M82" s="1145">
        <f>'F14'!M17</f>
        <v>0</v>
      </c>
      <c r="N82" s="1145">
        <f>'F14'!N17</f>
        <v>0</v>
      </c>
      <c r="O82" s="1145">
        <f>'F14'!O17</f>
        <v>0</v>
      </c>
      <c r="P82" s="1209">
        <f>'F14'!P17</f>
        <v>0</v>
      </c>
      <c r="Q82" s="1061"/>
      <c r="R82" s="1058"/>
    </row>
    <row r="83" spans="2:18">
      <c r="B83" s="1057"/>
      <c r="C83" s="600" t="s">
        <v>1210</v>
      </c>
      <c r="D83" s="1155">
        <f>'F14'!D18</f>
        <v>0</v>
      </c>
      <c r="E83" s="1145">
        <f>'F14'!E18</f>
        <v>0</v>
      </c>
      <c r="F83" s="1145">
        <f>'F14'!F18</f>
        <v>0</v>
      </c>
      <c r="G83" s="1145">
        <f>'F14'!G18</f>
        <v>0</v>
      </c>
      <c r="H83" s="1145">
        <f>'F14'!H18</f>
        <v>0</v>
      </c>
      <c r="I83" s="1145">
        <f>'F14'!I18</f>
        <v>0</v>
      </c>
      <c r="J83" s="1145">
        <f>'F14'!J18</f>
        <v>0</v>
      </c>
      <c r="K83" s="1145">
        <f>'F14'!K18</f>
        <v>0</v>
      </c>
      <c r="L83" s="1145">
        <f>'F14'!L18</f>
        <v>0</v>
      </c>
      <c r="M83" s="1145">
        <f>'F14'!M18</f>
        <v>0</v>
      </c>
      <c r="N83" s="1145">
        <f>'F14'!N18</f>
        <v>0</v>
      </c>
      <c r="O83" s="1145">
        <f>'F14'!O18</f>
        <v>0</v>
      </c>
      <c r="P83" s="1209">
        <f>'F14'!P18</f>
        <v>0</v>
      </c>
      <c r="Q83" s="1061"/>
      <c r="R83" s="1058"/>
    </row>
    <row r="84" spans="2:18">
      <c r="B84" s="1057"/>
      <c r="C84" s="1130" t="s">
        <v>1211</v>
      </c>
      <c r="D84" s="743">
        <f>SUM(D85:D86)</f>
        <v>0</v>
      </c>
      <c r="E84" s="699">
        <f t="shared" ref="E84:P84" si="18">SUM(E85:E86)</f>
        <v>0</v>
      </c>
      <c r="F84" s="699">
        <f t="shared" si="18"/>
        <v>0</v>
      </c>
      <c r="G84" s="699">
        <f t="shared" si="18"/>
        <v>0</v>
      </c>
      <c r="H84" s="699">
        <f t="shared" si="18"/>
        <v>0</v>
      </c>
      <c r="I84" s="699">
        <f t="shared" si="18"/>
        <v>0</v>
      </c>
      <c r="J84" s="699">
        <f t="shared" si="18"/>
        <v>0</v>
      </c>
      <c r="K84" s="699">
        <f t="shared" si="18"/>
        <v>0</v>
      </c>
      <c r="L84" s="699">
        <f t="shared" si="18"/>
        <v>0</v>
      </c>
      <c r="M84" s="699">
        <f t="shared" si="18"/>
        <v>0</v>
      </c>
      <c r="N84" s="699">
        <f t="shared" si="18"/>
        <v>0</v>
      </c>
      <c r="O84" s="699">
        <f t="shared" si="18"/>
        <v>0</v>
      </c>
      <c r="P84" s="744">
        <f t="shared" si="18"/>
        <v>0</v>
      </c>
      <c r="Q84" s="1061"/>
      <c r="R84" s="1058"/>
    </row>
    <row r="85" spans="2:18">
      <c r="B85" s="1057"/>
      <c r="C85" s="1131" t="s">
        <v>4714</v>
      </c>
      <c r="D85" s="1210">
        <f>'F14'!D20</f>
        <v>0</v>
      </c>
      <c r="E85" s="1211">
        <f>'F14'!E20</f>
        <v>0</v>
      </c>
      <c r="F85" s="1211">
        <f>'F14'!F20</f>
        <v>0</v>
      </c>
      <c r="G85" s="1211">
        <f>'F14'!G20</f>
        <v>0</v>
      </c>
      <c r="H85" s="1211">
        <f>'F14'!H20</f>
        <v>0</v>
      </c>
      <c r="I85" s="1211">
        <f>'F14'!I20</f>
        <v>0</v>
      </c>
      <c r="J85" s="1211">
        <f>'F14'!J20</f>
        <v>0</v>
      </c>
      <c r="K85" s="1211">
        <f>'F14'!K20</f>
        <v>0</v>
      </c>
      <c r="L85" s="1211">
        <f>'F14'!L20</f>
        <v>0</v>
      </c>
      <c r="M85" s="1211">
        <f>'F14'!M20</f>
        <v>0</v>
      </c>
      <c r="N85" s="1211">
        <f>'F14'!N20</f>
        <v>0</v>
      </c>
      <c r="O85" s="1211">
        <f>'F14'!O20</f>
        <v>0</v>
      </c>
      <c r="P85" s="1212">
        <f>'F14'!P20</f>
        <v>0</v>
      </c>
      <c r="Q85" s="1061"/>
      <c r="R85" s="1058"/>
    </row>
    <row r="86" spans="2:18">
      <c r="B86" s="1057"/>
      <c r="C86" s="1131" t="s">
        <v>631</v>
      </c>
      <c r="D86" s="1206">
        <f>'F14'!D21</f>
        <v>0</v>
      </c>
      <c r="E86" s="1207">
        <f>'F14'!E21</f>
        <v>0</v>
      </c>
      <c r="F86" s="1207">
        <f>'F14'!F21</f>
        <v>0</v>
      </c>
      <c r="G86" s="1207">
        <f>'F14'!G21</f>
        <v>0</v>
      </c>
      <c r="H86" s="1207">
        <f>'F14'!H21</f>
        <v>0</v>
      </c>
      <c r="I86" s="1207">
        <f>'F14'!I21</f>
        <v>0</v>
      </c>
      <c r="J86" s="1207">
        <f>'F14'!J21</f>
        <v>0</v>
      </c>
      <c r="K86" s="1207">
        <f>'F14'!K21</f>
        <v>0</v>
      </c>
      <c r="L86" s="1207">
        <f>'F14'!L21</f>
        <v>0</v>
      </c>
      <c r="M86" s="1207">
        <f>'F14'!M21</f>
        <v>0</v>
      </c>
      <c r="N86" s="1207">
        <f>'F14'!N21</f>
        <v>0</v>
      </c>
      <c r="O86" s="1207">
        <f>'F14'!O21</f>
        <v>0</v>
      </c>
      <c r="P86" s="1213">
        <f>'F14'!P21</f>
        <v>0</v>
      </c>
      <c r="Q86" s="1061"/>
      <c r="R86" s="1058"/>
    </row>
    <row r="87" spans="2:18">
      <c r="B87" s="1057"/>
      <c r="C87" s="1100" t="s">
        <v>1212</v>
      </c>
      <c r="D87" s="743">
        <f t="shared" ref="D87:O87" si="19">SUM(D88:D89)</f>
        <v>0</v>
      </c>
      <c r="E87" s="700">
        <f t="shared" si="19"/>
        <v>0</v>
      </c>
      <c r="F87" s="700">
        <f t="shared" si="19"/>
        <v>0</v>
      </c>
      <c r="G87" s="700">
        <f t="shared" si="19"/>
        <v>0</v>
      </c>
      <c r="H87" s="700">
        <f t="shared" si="19"/>
        <v>0</v>
      </c>
      <c r="I87" s="700">
        <f t="shared" si="19"/>
        <v>0</v>
      </c>
      <c r="J87" s="700">
        <f t="shared" si="19"/>
        <v>0</v>
      </c>
      <c r="K87" s="700">
        <f t="shared" si="19"/>
        <v>0</v>
      </c>
      <c r="L87" s="700">
        <f t="shared" si="19"/>
        <v>0</v>
      </c>
      <c r="M87" s="700">
        <f t="shared" si="19"/>
        <v>0</v>
      </c>
      <c r="N87" s="700">
        <f t="shared" si="19"/>
        <v>0</v>
      </c>
      <c r="O87" s="700">
        <f t="shared" si="19"/>
        <v>0</v>
      </c>
      <c r="P87" s="701">
        <f>SUM(P88:P89)</f>
        <v>0</v>
      </c>
      <c r="Q87" s="1061"/>
      <c r="R87" s="1058"/>
    </row>
    <row r="88" spans="2:18">
      <c r="B88" s="1057"/>
      <c r="C88" s="1131" t="s">
        <v>4715</v>
      </c>
      <c r="D88" s="1210">
        <f>'F14'!D23</f>
        <v>0</v>
      </c>
      <c r="E88" s="1211">
        <f>'F14'!E23</f>
        <v>0</v>
      </c>
      <c r="F88" s="1211">
        <f>'F14'!F23</f>
        <v>0</v>
      </c>
      <c r="G88" s="1211">
        <f>'F14'!G23</f>
        <v>0</v>
      </c>
      <c r="H88" s="1211">
        <f>'F14'!H23</f>
        <v>0</v>
      </c>
      <c r="I88" s="1211">
        <f>'F14'!I23</f>
        <v>0</v>
      </c>
      <c r="J88" s="1211">
        <f>'F14'!J23</f>
        <v>0</v>
      </c>
      <c r="K88" s="1211">
        <f>'F14'!K23</f>
        <v>0</v>
      </c>
      <c r="L88" s="1211">
        <f>'F14'!L23</f>
        <v>0</v>
      </c>
      <c r="M88" s="1211">
        <f>'F14'!M23</f>
        <v>0</v>
      </c>
      <c r="N88" s="1211">
        <f>'F14'!N23</f>
        <v>0</v>
      </c>
      <c r="O88" s="1211">
        <f>'F14'!O23</f>
        <v>0</v>
      </c>
      <c r="P88" s="1212">
        <f>'F14'!P23</f>
        <v>0</v>
      </c>
      <c r="Q88" s="1061"/>
      <c r="R88" s="1058"/>
    </row>
    <row r="89" spans="2:18">
      <c r="B89" s="1057"/>
      <c r="C89" s="1132" t="s">
        <v>631</v>
      </c>
      <c r="D89" s="1206">
        <f>'F14'!D24</f>
        <v>0</v>
      </c>
      <c r="E89" s="1207">
        <f>'F14'!E24</f>
        <v>0</v>
      </c>
      <c r="F89" s="1207">
        <f>'F14'!F24</f>
        <v>0</v>
      </c>
      <c r="G89" s="1207">
        <f>'F14'!G24</f>
        <v>0</v>
      </c>
      <c r="H89" s="1207">
        <f>'F14'!H24</f>
        <v>0</v>
      </c>
      <c r="I89" s="1207">
        <f>'F14'!I24</f>
        <v>0</v>
      </c>
      <c r="J89" s="1207">
        <f>'F14'!J24</f>
        <v>0</v>
      </c>
      <c r="K89" s="1207">
        <f>'F14'!K24</f>
        <v>0</v>
      </c>
      <c r="L89" s="1207">
        <f>'F14'!L24</f>
        <v>0</v>
      </c>
      <c r="M89" s="1207">
        <f>'F14'!M24</f>
        <v>0</v>
      </c>
      <c r="N89" s="1207">
        <f>'F14'!N24</f>
        <v>0</v>
      </c>
      <c r="O89" s="1207">
        <f>'F14'!O24</f>
        <v>0</v>
      </c>
      <c r="P89" s="1213">
        <f>'F14'!P24</f>
        <v>0</v>
      </c>
      <c r="Q89" s="1061"/>
      <c r="R89" s="1058"/>
    </row>
    <row r="90" spans="2:18">
      <c r="B90" s="1057"/>
      <c r="C90" s="1090" t="s">
        <v>1213</v>
      </c>
      <c r="D90" s="743">
        <f t="shared" ref="D90:P90" si="20">SUM(D71:D75)+SUM(D79:D84)-SUM(D76:D78)-SUM(D87)</f>
        <v>0</v>
      </c>
      <c r="E90" s="700">
        <f t="shared" si="20"/>
        <v>0</v>
      </c>
      <c r="F90" s="700">
        <f t="shared" si="20"/>
        <v>0</v>
      </c>
      <c r="G90" s="700">
        <f t="shared" si="20"/>
        <v>0</v>
      </c>
      <c r="H90" s="700">
        <f t="shared" si="20"/>
        <v>0</v>
      </c>
      <c r="I90" s="700">
        <f t="shared" si="20"/>
        <v>0</v>
      </c>
      <c r="J90" s="700">
        <f t="shared" si="20"/>
        <v>0</v>
      </c>
      <c r="K90" s="700">
        <f t="shared" si="20"/>
        <v>0</v>
      </c>
      <c r="L90" s="700">
        <f t="shared" si="20"/>
        <v>0</v>
      </c>
      <c r="M90" s="700">
        <f t="shared" si="20"/>
        <v>0</v>
      </c>
      <c r="N90" s="700">
        <f t="shared" si="20"/>
        <v>0</v>
      </c>
      <c r="O90" s="700">
        <f t="shared" si="20"/>
        <v>0</v>
      </c>
      <c r="P90" s="701">
        <f t="shared" si="20"/>
        <v>0</v>
      </c>
      <c r="Q90" s="1061"/>
      <c r="R90" s="1058"/>
    </row>
    <row r="91" spans="2:18">
      <c r="B91" s="1057"/>
      <c r="C91" s="1128" t="s">
        <v>1214</v>
      </c>
      <c r="D91" s="1210">
        <f>'F14'!D26</f>
        <v>0</v>
      </c>
      <c r="E91" s="1211">
        <f>'F14'!E26</f>
        <v>0</v>
      </c>
      <c r="F91" s="1211">
        <f>'F14'!F26</f>
        <v>0</v>
      </c>
      <c r="G91" s="1211">
        <f>'F14'!G26</f>
        <v>0</v>
      </c>
      <c r="H91" s="1211">
        <f>'F14'!H26</f>
        <v>0</v>
      </c>
      <c r="I91" s="1211">
        <f>'F14'!I26</f>
        <v>0</v>
      </c>
      <c r="J91" s="1211">
        <f>'F14'!J26</f>
        <v>0</v>
      </c>
      <c r="K91" s="1211">
        <f>'F14'!K26</f>
        <v>0</v>
      </c>
      <c r="L91" s="1211">
        <f>'F14'!L26</f>
        <v>0</v>
      </c>
      <c r="M91" s="1211">
        <f>'F14'!M26</f>
        <v>0</v>
      </c>
      <c r="N91" s="1211">
        <f>'F14'!N26</f>
        <v>0</v>
      </c>
      <c r="O91" s="1211">
        <f>'F14'!O26</f>
        <v>0</v>
      </c>
      <c r="P91" s="1212">
        <f>'F14'!P26</f>
        <v>0</v>
      </c>
      <c r="Q91" s="1061"/>
      <c r="R91" s="1058"/>
    </row>
    <row r="92" spans="2:18">
      <c r="B92" s="1057"/>
      <c r="C92" s="602" t="s">
        <v>1215</v>
      </c>
      <c r="D92" s="1206">
        <f>'F14'!D27</f>
        <v>0</v>
      </c>
      <c r="E92" s="1207">
        <f>'F14'!E27</f>
        <v>0</v>
      </c>
      <c r="F92" s="1207">
        <f>'F14'!F27</f>
        <v>0</v>
      </c>
      <c r="G92" s="1207">
        <f>'F14'!G27</f>
        <v>0</v>
      </c>
      <c r="H92" s="1207">
        <f>'F14'!H27</f>
        <v>0</v>
      </c>
      <c r="I92" s="1207">
        <f>'F14'!I27</f>
        <v>0</v>
      </c>
      <c r="J92" s="1207">
        <f>'F14'!J27</f>
        <v>0</v>
      </c>
      <c r="K92" s="1207">
        <f>'F14'!K27</f>
        <v>0</v>
      </c>
      <c r="L92" s="1207">
        <f>'F14'!L27</f>
        <v>0</v>
      </c>
      <c r="M92" s="1207">
        <f>'F14'!M27</f>
        <v>0</v>
      </c>
      <c r="N92" s="1207">
        <f>'F14'!N27</f>
        <v>0</v>
      </c>
      <c r="O92" s="1207">
        <f>'F14'!O27</f>
        <v>0</v>
      </c>
      <c r="P92" s="1213">
        <f>'F14'!P27</f>
        <v>0</v>
      </c>
      <c r="Q92" s="1061"/>
      <c r="R92" s="1058"/>
    </row>
    <row r="93" spans="2:18">
      <c r="B93" s="1057"/>
      <c r="C93" s="702" t="s">
        <v>1216</v>
      </c>
      <c r="D93" s="743">
        <f>SUM(D90:D92)</f>
        <v>0</v>
      </c>
      <c r="E93" s="700">
        <f t="shared" ref="E93:P93" si="21">SUM(E90:E92)</f>
        <v>0</v>
      </c>
      <c r="F93" s="700">
        <f t="shared" si="21"/>
        <v>0</v>
      </c>
      <c r="G93" s="700">
        <f t="shared" si="21"/>
        <v>0</v>
      </c>
      <c r="H93" s="700">
        <f t="shared" si="21"/>
        <v>0</v>
      </c>
      <c r="I93" s="700">
        <f t="shared" si="21"/>
        <v>0</v>
      </c>
      <c r="J93" s="700">
        <f t="shared" si="21"/>
        <v>0</v>
      </c>
      <c r="K93" s="700">
        <f t="shared" si="21"/>
        <v>0</v>
      </c>
      <c r="L93" s="700">
        <f t="shared" si="21"/>
        <v>0</v>
      </c>
      <c r="M93" s="700">
        <f t="shared" si="21"/>
        <v>0</v>
      </c>
      <c r="N93" s="700">
        <f t="shared" si="21"/>
        <v>0</v>
      </c>
      <c r="O93" s="700">
        <f t="shared" si="21"/>
        <v>0</v>
      </c>
      <c r="P93" s="701">
        <f t="shared" si="21"/>
        <v>0</v>
      </c>
      <c r="Q93" s="1061"/>
      <c r="R93" s="1058"/>
    </row>
    <row r="94" spans="2:18">
      <c r="B94" s="1057"/>
      <c r="C94" s="1133" t="s">
        <v>1217</v>
      </c>
      <c r="D94" s="1155">
        <f>'F14'!D29</f>
        <v>0</v>
      </c>
      <c r="E94" s="1145">
        <f>'F14'!E29</f>
        <v>0</v>
      </c>
      <c r="F94" s="1145">
        <f>'F14'!F29</f>
        <v>0</v>
      </c>
      <c r="G94" s="1145">
        <f>'F14'!G29</f>
        <v>0</v>
      </c>
      <c r="H94" s="1145">
        <f>'F14'!H29</f>
        <v>0</v>
      </c>
      <c r="I94" s="1145">
        <f>'F14'!I29</f>
        <v>0</v>
      </c>
      <c r="J94" s="1145">
        <f>'F14'!J29</f>
        <v>0</v>
      </c>
      <c r="K94" s="1145">
        <f>'F14'!K29</f>
        <v>0</v>
      </c>
      <c r="L94" s="1145">
        <f>'F14'!L29</f>
        <v>0</v>
      </c>
      <c r="M94" s="1145">
        <f>'F14'!M29</f>
        <v>0</v>
      </c>
      <c r="N94" s="1145">
        <f>'F14'!N29</f>
        <v>0</v>
      </c>
      <c r="O94" s="1145">
        <f>'F14'!O29</f>
        <v>0</v>
      </c>
      <c r="P94" s="1209">
        <f>'F14'!P29</f>
        <v>0</v>
      </c>
      <c r="Q94" s="1061"/>
      <c r="R94" s="1058"/>
    </row>
    <row r="95" spans="2:18">
      <c r="B95" s="1057"/>
      <c r="C95" s="1100" t="s">
        <v>1218</v>
      </c>
      <c r="D95" s="1155">
        <f>'F14'!D30</f>
        <v>0</v>
      </c>
      <c r="E95" s="1145">
        <f>'F14'!E30</f>
        <v>0</v>
      </c>
      <c r="F95" s="1145">
        <f>'F14'!F30</f>
        <v>0</v>
      </c>
      <c r="G95" s="1145">
        <f>'F14'!G30</f>
        <v>0</v>
      </c>
      <c r="H95" s="1145">
        <f>'F14'!H30</f>
        <v>0</v>
      </c>
      <c r="I95" s="1145">
        <f>'F14'!I30</f>
        <v>0</v>
      </c>
      <c r="J95" s="1145">
        <f>'F14'!J30</f>
        <v>0</v>
      </c>
      <c r="K95" s="1145">
        <f>'F14'!K30</f>
        <v>0</v>
      </c>
      <c r="L95" s="1145">
        <f>'F14'!L30</f>
        <v>0</v>
      </c>
      <c r="M95" s="1145">
        <f>'F14'!M30</f>
        <v>0</v>
      </c>
      <c r="N95" s="1145">
        <f>'F14'!N30</f>
        <v>0</v>
      </c>
      <c r="O95" s="1145">
        <f>'F14'!O30</f>
        <v>0</v>
      </c>
      <c r="P95" s="1209">
        <f>'F14'!P30</f>
        <v>0</v>
      </c>
      <c r="Q95" s="1061"/>
      <c r="R95" s="1058"/>
    </row>
    <row r="96" spans="2:18">
      <c r="B96" s="1057"/>
      <c r="C96" s="1090" t="s">
        <v>1219</v>
      </c>
      <c r="D96" s="743">
        <f t="shared" ref="D96:P96" si="22">SUM(D93:D94)-SUM(D95)</f>
        <v>0</v>
      </c>
      <c r="E96" s="700">
        <f t="shared" si="22"/>
        <v>0</v>
      </c>
      <c r="F96" s="700">
        <f t="shared" si="22"/>
        <v>0</v>
      </c>
      <c r="G96" s="700">
        <f t="shared" si="22"/>
        <v>0</v>
      </c>
      <c r="H96" s="700">
        <f t="shared" si="22"/>
        <v>0</v>
      </c>
      <c r="I96" s="700">
        <f t="shared" si="22"/>
        <v>0</v>
      </c>
      <c r="J96" s="700">
        <f t="shared" si="22"/>
        <v>0</v>
      </c>
      <c r="K96" s="700">
        <f t="shared" si="22"/>
        <v>0</v>
      </c>
      <c r="L96" s="700">
        <f t="shared" si="22"/>
        <v>0</v>
      </c>
      <c r="M96" s="700">
        <f t="shared" si="22"/>
        <v>0</v>
      </c>
      <c r="N96" s="700">
        <f t="shared" si="22"/>
        <v>0</v>
      </c>
      <c r="O96" s="700">
        <f t="shared" si="22"/>
        <v>0</v>
      </c>
      <c r="P96" s="701">
        <f t="shared" si="22"/>
        <v>0</v>
      </c>
      <c r="Q96" s="1061"/>
      <c r="R96" s="1058"/>
    </row>
    <row r="97" spans="2:18">
      <c r="B97" s="1057"/>
      <c r="C97" s="1134" t="s">
        <v>3330</v>
      </c>
      <c r="D97" s="1214">
        <f>'F14'!D32</f>
        <v>0</v>
      </c>
      <c r="E97" s="1147">
        <f>'F14'!E32</f>
        <v>0</v>
      </c>
      <c r="F97" s="1147">
        <f>'F14'!F32</f>
        <v>0</v>
      </c>
      <c r="G97" s="1147">
        <f>'F14'!G32</f>
        <v>0</v>
      </c>
      <c r="H97" s="1147">
        <f>'F14'!H32</f>
        <v>0</v>
      </c>
      <c r="I97" s="1147">
        <f>'F14'!I32</f>
        <v>0</v>
      </c>
      <c r="J97" s="1147">
        <f>'F14'!J32</f>
        <v>0</v>
      </c>
      <c r="K97" s="1147">
        <f>'F14'!K32</f>
        <v>0</v>
      </c>
      <c r="L97" s="1147">
        <f>'F14'!L32</f>
        <v>0</v>
      </c>
      <c r="M97" s="1147">
        <f>'F14'!M32</f>
        <v>0</v>
      </c>
      <c r="N97" s="1147">
        <f>'F14'!N32</f>
        <v>0</v>
      </c>
      <c r="O97" s="1147">
        <f>'F14'!O32</f>
        <v>0</v>
      </c>
      <c r="P97" s="1215">
        <f>'F14'!P32</f>
        <v>0</v>
      </c>
      <c r="Q97" s="1061"/>
      <c r="R97" s="1058"/>
    </row>
    <row r="98" spans="2:18">
      <c r="B98" s="1057"/>
      <c r="C98" s="1090" t="s">
        <v>3331</v>
      </c>
      <c r="D98" s="743">
        <f t="shared" ref="D98:P98" si="23">SUM(D96:D97)</f>
        <v>0</v>
      </c>
      <c r="E98" s="700">
        <f t="shared" si="23"/>
        <v>0</v>
      </c>
      <c r="F98" s="700">
        <f t="shared" si="23"/>
        <v>0</v>
      </c>
      <c r="G98" s="700">
        <f t="shared" si="23"/>
        <v>0</v>
      </c>
      <c r="H98" s="700">
        <f t="shared" si="23"/>
        <v>0</v>
      </c>
      <c r="I98" s="700">
        <f t="shared" si="23"/>
        <v>0</v>
      </c>
      <c r="J98" s="700">
        <f t="shared" si="23"/>
        <v>0</v>
      </c>
      <c r="K98" s="700">
        <f t="shared" si="23"/>
        <v>0</v>
      </c>
      <c r="L98" s="700">
        <f t="shared" si="23"/>
        <v>0</v>
      </c>
      <c r="M98" s="700">
        <f t="shared" si="23"/>
        <v>0</v>
      </c>
      <c r="N98" s="700">
        <f t="shared" si="23"/>
        <v>0</v>
      </c>
      <c r="O98" s="700">
        <f t="shared" si="23"/>
        <v>0</v>
      </c>
      <c r="P98" s="701">
        <f t="shared" si="23"/>
        <v>0</v>
      </c>
      <c r="Q98" s="1061"/>
      <c r="R98" s="1058"/>
    </row>
    <row r="99" spans="2:18">
      <c r="B99" s="1057"/>
      <c r="C99" s="1135" t="s">
        <v>3332</v>
      </c>
      <c r="D99" s="1216">
        <f>'F14'!D34</f>
        <v>0</v>
      </c>
      <c r="E99" s="1217">
        <f>'F14'!E34</f>
        <v>0</v>
      </c>
      <c r="F99" s="1217">
        <f>'F14'!F34</f>
        <v>0</v>
      </c>
      <c r="G99" s="1217">
        <f>'F14'!G34</f>
        <v>0</v>
      </c>
      <c r="H99" s="1217">
        <f>'F14'!H34</f>
        <v>0</v>
      </c>
      <c r="I99" s="1217">
        <f>'F14'!I34</f>
        <v>0</v>
      </c>
      <c r="J99" s="1217">
        <f>'F14'!J34</f>
        <v>0</v>
      </c>
      <c r="K99" s="1217">
        <f>'F14'!K34</f>
        <v>0</v>
      </c>
      <c r="L99" s="1217">
        <f>'F14'!L34</f>
        <v>0</v>
      </c>
      <c r="M99" s="1217">
        <f>'F14'!M34</f>
        <v>0</v>
      </c>
      <c r="N99" s="1217">
        <f>'F14'!N34</f>
        <v>0</v>
      </c>
      <c r="O99" s="1217">
        <f>'F14'!O34</f>
        <v>0</v>
      </c>
      <c r="P99" s="1218">
        <f>'F14'!P34</f>
        <v>0</v>
      </c>
      <c r="Q99" s="1061"/>
      <c r="R99" s="1058"/>
    </row>
    <row r="100" spans="2:18">
      <c r="B100" s="1057"/>
      <c r="C100" s="1136"/>
      <c r="D100" s="1093"/>
      <c r="E100" s="1093"/>
      <c r="F100" s="1093"/>
      <c r="G100" s="1093"/>
      <c r="H100" s="1093"/>
      <c r="I100" s="1093"/>
      <c r="J100" s="1093"/>
      <c r="K100" s="1093"/>
      <c r="L100" s="1093"/>
      <c r="M100" s="1093"/>
      <c r="N100" s="1093"/>
      <c r="O100" s="1093"/>
      <c r="P100" s="1093"/>
      <c r="Q100" s="1061"/>
      <c r="R100" s="1058"/>
    </row>
    <row r="101" spans="2:18">
      <c r="B101" s="1057"/>
      <c r="D101" s="1098"/>
      <c r="E101" s="1098"/>
      <c r="F101" s="1098"/>
      <c r="G101" s="1098"/>
      <c r="H101" s="1098"/>
      <c r="I101" s="1098"/>
      <c r="J101" s="1098"/>
      <c r="K101" s="1098"/>
      <c r="L101" s="1098"/>
      <c r="M101" s="1098"/>
      <c r="N101" s="1098"/>
      <c r="O101" s="1098"/>
      <c r="P101" s="1098"/>
      <c r="Q101" s="1061"/>
      <c r="R101" s="1058"/>
    </row>
    <row r="102" spans="2:18">
      <c r="B102" s="1057"/>
      <c r="C102" s="1137"/>
      <c r="D102" s="1098"/>
      <c r="E102" s="1098"/>
      <c r="F102" s="1098"/>
      <c r="G102" s="1098"/>
      <c r="H102" s="1098"/>
      <c r="I102" s="1098"/>
      <c r="J102" s="1098"/>
      <c r="K102" s="1098"/>
      <c r="L102" s="1098"/>
      <c r="M102" s="1098"/>
      <c r="N102" s="1098"/>
      <c r="O102" s="1098"/>
      <c r="P102" s="1098"/>
      <c r="Q102" s="1061"/>
      <c r="R102" s="1058"/>
    </row>
    <row r="103" spans="2:18" ht="18">
      <c r="B103" s="1057"/>
      <c r="C103" s="1063" t="s">
        <v>561</v>
      </c>
      <c r="D103" s="1098"/>
      <c r="E103" s="1098"/>
      <c r="F103" s="1098"/>
      <c r="G103" s="1098"/>
      <c r="H103" s="1098"/>
      <c r="I103" s="1098"/>
      <c r="J103" s="1098"/>
      <c r="K103" s="1098"/>
      <c r="L103" s="1098"/>
      <c r="M103" s="1098"/>
      <c r="N103" s="1098"/>
      <c r="O103" s="1098"/>
      <c r="P103" s="1098"/>
      <c r="Q103" s="1061"/>
      <c r="R103" s="1058"/>
    </row>
    <row r="104" spans="2:18">
      <c r="B104" s="1057"/>
      <c r="D104" s="1138" t="s">
        <v>3925</v>
      </c>
      <c r="E104" s="1060"/>
      <c r="F104" s="1060"/>
      <c r="G104" s="1060"/>
      <c r="I104" s="1059"/>
      <c r="J104" s="1061"/>
      <c r="K104" s="1061"/>
      <c r="L104" s="1061"/>
      <c r="M104" s="1061"/>
      <c r="N104" s="1061"/>
      <c r="O104" s="1061"/>
      <c r="P104" s="1061"/>
      <c r="Q104" s="1061"/>
      <c r="R104" s="1058"/>
    </row>
    <row r="105" spans="2:18">
      <c r="B105" s="1057"/>
      <c r="C105" s="1139" t="s">
        <v>3926</v>
      </c>
      <c r="D105" s="811"/>
      <c r="Q105" s="1061"/>
      <c r="R105" s="1058"/>
    </row>
    <row r="106" spans="2:18">
      <c r="B106" s="1057"/>
      <c r="C106" s="1140" t="s">
        <v>3927</v>
      </c>
      <c r="D106" s="812"/>
      <c r="Q106" s="1061"/>
      <c r="R106" s="1058"/>
    </row>
    <row r="107" spans="2:18">
      <c r="B107" s="1057"/>
      <c r="C107" s="1135" t="s">
        <v>3928</v>
      </c>
      <c r="D107" s="813"/>
      <c r="Q107" s="1061"/>
      <c r="R107" s="1058"/>
    </row>
    <row r="108" spans="2:18">
      <c r="B108" s="1057"/>
      <c r="Q108" s="1061"/>
      <c r="R108" s="1058"/>
    </row>
    <row r="109" spans="2:18">
      <c r="B109" s="1057"/>
      <c r="Q109" s="1061"/>
      <c r="R109" s="1058"/>
    </row>
    <row r="110" spans="2:18">
      <c r="B110" s="1057"/>
      <c r="C110" s="1067"/>
      <c r="D110" s="697" t="str">
        <f>IF('F1'!AP39="","0",YEAR('F1'!AP39))</f>
        <v>0</v>
      </c>
      <c r="E110" s="697">
        <f>D110+1</f>
        <v>1</v>
      </c>
      <c r="F110" s="697">
        <f t="shared" ref="F110:P110" si="24">E110+1</f>
        <v>2</v>
      </c>
      <c r="G110" s="697">
        <f t="shared" si="24"/>
        <v>3</v>
      </c>
      <c r="H110" s="697">
        <f t="shared" si="24"/>
        <v>4</v>
      </c>
      <c r="I110" s="697">
        <f t="shared" si="24"/>
        <v>5</v>
      </c>
      <c r="J110" s="697">
        <f t="shared" si="24"/>
        <v>6</v>
      </c>
      <c r="K110" s="697">
        <f t="shared" si="24"/>
        <v>7</v>
      </c>
      <c r="L110" s="697">
        <f t="shared" si="24"/>
        <v>8</v>
      </c>
      <c r="M110" s="697">
        <f t="shared" si="24"/>
        <v>9</v>
      </c>
      <c r="N110" s="697">
        <f t="shared" si="24"/>
        <v>10</v>
      </c>
      <c r="O110" s="697">
        <f t="shared" si="24"/>
        <v>11</v>
      </c>
      <c r="P110" s="695">
        <f t="shared" si="24"/>
        <v>12</v>
      </c>
      <c r="Q110" s="1061"/>
      <c r="R110" s="1058"/>
    </row>
    <row r="111" spans="2:18">
      <c r="B111" s="1057"/>
      <c r="C111" s="1094" t="s">
        <v>3703</v>
      </c>
      <c r="D111" s="1141">
        <f>+D71*(365-$D$105)/365</f>
        <v>0</v>
      </c>
      <c r="E111" s="1141">
        <f t="shared" ref="E111:P111" si="25">+E71*(365-$D$105)/365+D71*$D$105/365</f>
        <v>0</v>
      </c>
      <c r="F111" s="1141">
        <f t="shared" si="25"/>
        <v>0</v>
      </c>
      <c r="G111" s="1141">
        <f t="shared" si="25"/>
        <v>0</v>
      </c>
      <c r="H111" s="1141">
        <f t="shared" si="25"/>
        <v>0</v>
      </c>
      <c r="I111" s="1141">
        <f t="shared" si="25"/>
        <v>0</v>
      </c>
      <c r="J111" s="1141">
        <f t="shared" si="25"/>
        <v>0</v>
      </c>
      <c r="K111" s="1141">
        <f t="shared" si="25"/>
        <v>0</v>
      </c>
      <c r="L111" s="1141">
        <f t="shared" si="25"/>
        <v>0</v>
      </c>
      <c r="M111" s="1141">
        <f t="shared" si="25"/>
        <v>0</v>
      </c>
      <c r="N111" s="1141">
        <f t="shared" si="25"/>
        <v>0</v>
      </c>
      <c r="O111" s="1141">
        <f t="shared" si="25"/>
        <v>0</v>
      </c>
      <c r="P111" s="1142">
        <f t="shared" si="25"/>
        <v>0</v>
      </c>
      <c r="Q111" s="1061"/>
      <c r="R111" s="1058"/>
    </row>
    <row r="112" spans="2:18">
      <c r="B112" s="1057"/>
      <c r="C112" s="1100" t="s">
        <v>4435</v>
      </c>
      <c r="D112" s="1143">
        <f>D72</f>
        <v>0</v>
      </c>
      <c r="E112" s="1143">
        <f t="shared" ref="E112:P112" si="26">E72</f>
        <v>0</v>
      </c>
      <c r="F112" s="1143">
        <f t="shared" si="26"/>
        <v>0</v>
      </c>
      <c r="G112" s="1143">
        <f t="shared" si="26"/>
        <v>0</v>
      </c>
      <c r="H112" s="1143">
        <f t="shared" si="26"/>
        <v>0</v>
      </c>
      <c r="I112" s="1143">
        <f t="shared" si="26"/>
        <v>0</v>
      </c>
      <c r="J112" s="1143">
        <f t="shared" si="26"/>
        <v>0</v>
      </c>
      <c r="K112" s="1143">
        <f t="shared" si="26"/>
        <v>0</v>
      </c>
      <c r="L112" s="1143">
        <f t="shared" si="26"/>
        <v>0</v>
      </c>
      <c r="M112" s="1143">
        <f t="shared" si="26"/>
        <v>0</v>
      </c>
      <c r="N112" s="1143">
        <f t="shared" si="26"/>
        <v>0</v>
      </c>
      <c r="O112" s="1143">
        <f t="shared" si="26"/>
        <v>0</v>
      </c>
      <c r="P112" s="1144">
        <f t="shared" si="26"/>
        <v>0</v>
      </c>
      <c r="Q112" s="1061"/>
      <c r="R112" s="1058"/>
    </row>
    <row r="113" spans="2:18">
      <c r="B113" s="1057"/>
      <c r="C113" s="1069" t="s">
        <v>3698</v>
      </c>
      <c r="D113" s="1145">
        <f>D84</f>
        <v>0</v>
      </c>
      <c r="E113" s="1145">
        <f t="shared" ref="E113:P113" si="27">E84</f>
        <v>0</v>
      </c>
      <c r="F113" s="1145">
        <f t="shared" si="27"/>
        <v>0</v>
      </c>
      <c r="G113" s="1145">
        <f t="shared" si="27"/>
        <v>0</v>
      </c>
      <c r="H113" s="1145">
        <f t="shared" si="27"/>
        <v>0</v>
      </c>
      <c r="I113" s="1145">
        <f t="shared" si="27"/>
        <v>0</v>
      </c>
      <c r="J113" s="1145">
        <f t="shared" si="27"/>
        <v>0</v>
      </c>
      <c r="K113" s="1145">
        <f t="shared" si="27"/>
        <v>0</v>
      </c>
      <c r="L113" s="1145">
        <f t="shared" si="27"/>
        <v>0</v>
      </c>
      <c r="M113" s="1145">
        <f t="shared" si="27"/>
        <v>0</v>
      </c>
      <c r="N113" s="1145">
        <f t="shared" si="27"/>
        <v>0</v>
      </c>
      <c r="O113" s="1145">
        <f t="shared" si="27"/>
        <v>0</v>
      </c>
      <c r="P113" s="1146">
        <f t="shared" si="27"/>
        <v>0</v>
      </c>
      <c r="Q113" s="1061"/>
      <c r="R113" s="1058"/>
    </row>
    <row r="114" spans="2:18">
      <c r="B114" s="1057"/>
      <c r="C114" s="1100" t="s">
        <v>1217</v>
      </c>
      <c r="D114" s="1147">
        <f>D94</f>
        <v>0</v>
      </c>
      <c r="E114" s="1147">
        <f t="shared" ref="E114:P114" si="28">E94</f>
        <v>0</v>
      </c>
      <c r="F114" s="1147">
        <f t="shared" si="28"/>
        <v>0</v>
      </c>
      <c r="G114" s="1147">
        <f t="shared" si="28"/>
        <v>0</v>
      </c>
      <c r="H114" s="1147">
        <f t="shared" si="28"/>
        <v>0</v>
      </c>
      <c r="I114" s="1147">
        <f t="shared" si="28"/>
        <v>0</v>
      </c>
      <c r="J114" s="1147">
        <f t="shared" si="28"/>
        <v>0</v>
      </c>
      <c r="K114" s="1147">
        <f t="shared" si="28"/>
        <v>0</v>
      </c>
      <c r="L114" s="1147">
        <f t="shared" si="28"/>
        <v>0</v>
      </c>
      <c r="M114" s="1147">
        <f t="shared" si="28"/>
        <v>0</v>
      </c>
      <c r="N114" s="1147">
        <f t="shared" si="28"/>
        <v>0</v>
      </c>
      <c r="O114" s="1147">
        <f t="shared" si="28"/>
        <v>0</v>
      </c>
      <c r="P114" s="1148">
        <f t="shared" si="28"/>
        <v>0</v>
      </c>
      <c r="Q114" s="1061"/>
      <c r="R114" s="1058"/>
    </row>
    <row r="115" spans="2:18">
      <c r="B115" s="1057"/>
      <c r="C115" s="1149" t="s">
        <v>1482</v>
      </c>
      <c r="D115" s="1114">
        <f t="shared" ref="D115:P115" si="29">D61</f>
        <v>0</v>
      </c>
      <c r="E115" s="1114">
        <f t="shared" si="29"/>
        <v>0</v>
      </c>
      <c r="F115" s="1114">
        <f t="shared" si="29"/>
        <v>0</v>
      </c>
      <c r="G115" s="1114">
        <f t="shared" si="29"/>
        <v>0</v>
      </c>
      <c r="H115" s="1114">
        <f t="shared" si="29"/>
        <v>0</v>
      </c>
      <c r="I115" s="1114">
        <f t="shared" si="29"/>
        <v>0</v>
      </c>
      <c r="J115" s="1114">
        <f t="shared" si="29"/>
        <v>0</v>
      </c>
      <c r="K115" s="1114">
        <f t="shared" si="29"/>
        <v>0</v>
      </c>
      <c r="L115" s="1114">
        <f t="shared" si="29"/>
        <v>0</v>
      </c>
      <c r="M115" s="1114">
        <f t="shared" si="29"/>
        <v>0</v>
      </c>
      <c r="N115" s="1114">
        <f t="shared" si="29"/>
        <v>0</v>
      </c>
      <c r="O115" s="1114">
        <f t="shared" si="29"/>
        <v>0</v>
      </c>
      <c r="P115" s="1150">
        <f t="shared" si="29"/>
        <v>0</v>
      </c>
      <c r="Q115" s="1061"/>
      <c r="R115" s="1058"/>
    </row>
    <row r="116" spans="2:18">
      <c r="B116" s="1057"/>
      <c r="C116" s="1102" t="s">
        <v>559</v>
      </c>
      <c r="D116" s="699">
        <f t="shared" ref="D116:P116" si="30">SUM(D111:D115)</f>
        <v>0</v>
      </c>
      <c r="E116" s="699">
        <f t="shared" si="30"/>
        <v>0</v>
      </c>
      <c r="F116" s="699">
        <f t="shared" si="30"/>
        <v>0</v>
      </c>
      <c r="G116" s="699">
        <f t="shared" si="30"/>
        <v>0</v>
      </c>
      <c r="H116" s="699">
        <f t="shared" si="30"/>
        <v>0</v>
      </c>
      <c r="I116" s="699">
        <f t="shared" si="30"/>
        <v>0</v>
      </c>
      <c r="J116" s="699">
        <f t="shared" si="30"/>
        <v>0</v>
      </c>
      <c r="K116" s="699">
        <f t="shared" si="30"/>
        <v>0</v>
      </c>
      <c r="L116" s="699">
        <f t="shared" si="30"/>
        <v>0</v>
      </c>
      <c r="M116" s="699">
        <f t="shared" si="30"/>
        <v>0</v>
      </c>
      <c r="N116" s="699">
        <f t="shared" si="30"/>
        <v>0</v>
      </c>
      <c r="O116" s="699">
        <f t="shared" si="30"/>
        <v>0</v>
      </c>
      <c r="P116" s="701">
        <f t="shared" si="30"/>
        <v>0</v>
      </c>
      <c r="Q116" s="1061"/>
      <c r="R116" s="1058"/>
    </row>
    <row r="117" spans="2:18">
      <c r="B117" s="1057"/>
      <c r="D117" s="1096"/>
      <c r="E117" s="1096"/>
      <c r="F117" s="1096"/>
      <c r="G117" s="1096"/>
      <c r="H117" s="1096"/>
      <c r="I117" s="1096"/>
      <c r="J117" s="1096"/>
      <c r="K117" s="1096"/>
      <c r="L117" s="1096"/>
      <c r="M117" s="1096"/>
      <c r="N117" s="1096"/>
      <c r="O117" s="1096"/>
      <c r="P117" s="1096"/>
      <c r="Q117" s="1061"/>
      <c r="R117" s="1058"/>
    </row>
    <row r="118" spans="2:18">
      <c r="B118" s="1057"/>
      <c r="C118" s="1139" t="s">
        <v>550</v>
      </c>
      <c r="D118" s="1151">
        <f>(D76+D77)*(365-$D$106)/365</f>
        <v>0</v>
      </c>
      <c r="E118" s="1152">
        <f t="shared" ref="E118:P118" si="31">(E76+E77)*(365-$D$106)/365+(D76+D77)*($D$106)/365</f>
        <v>0</v>
      </c>
      <c r="F118" s="1152">
        <f t="shared" si="31"/>
        <v>0</v>
      </c>
      <c r="G118" s="1152">
        <f t="shared" si="31"/>
        <v>0</v>
      </c>
      <c r="H118" s="1152">
        <f t="shared" si="31"/>
        <v>0</v>
      </c>
      <c r="I118" s="1152">
        <f t="shared" si="31"/>
        <v>0</v>
      </c>
      <c r="J118" s="1152">
        <f t="shared" si="31"/>
        <v>0</v>
      </c>
      <c r="K118" s="1152">
        <f t="shared" si="31"/>
        <v>0</v>
      </c>
      <c r="L118" s="1152">
        <f t="shared" si="31"/>
        <v>0</v>
      </c>
      <c r="M118" s="1152">
        <f t="shared" si="31"/>
        <v>0</v>
      </c>
      <c r="N118" s="1152">
        <f t="shared" si="31"/>
        <v>0</v>
      </c>
      <c r="O118" s="1152">
        <f t="shared" si="31"/>
        <v>0</v>
      </c>
      <c r="P118" s="1142">
        <f t="shared" si="31"/>
        <v>0</v>
      </c>
      <c r="Q118" s="1061"/>
      <c r="R118" s="1058"/>
    </row>
    <row r="119" spans="2:18">
      <c r="B119" s="1057"/>
      <c r="C119" s="1153" t="s">
        <v>551</v>
      </c>
      <c r="D119" s="1113">
        <f>D78</f>
        <v>0</v>
      </c>
      <c r="E119" s="1154">
        <f t="shared" ref="E119:P119" si="32">E78</f>
        <v>0</v>
      </c>
      <c r="F119" s="1154">
        <f t="shared" si="32"/>
        <v>0</v>
      </c>
      <c r="G119" s="1154">
        <f t="shared" si="32"/>
        <v>0</v>
      </c>
      <c r="H119" s="1154">
        <f t="shared" si="32"/>
        <v>0</v>
      </c>
      <c r="I119" s="1154">
        <f t="shared" si="32"/>
        <v>0</v>
      </c>
      <c r="J119" s="1154">
        <f t="shared" si="32"/>
        <v>0</v>
      </c>
      <c r="K119" s="1154">
        <f t="shared" si="32"/>
        <v>0</v>
      </c>
      <c r="L119" s="1154">
        <f t="shared" si="32"/>
        <v>0</v>
      </c>
      <c r="M119" s="1154">
        <f t="shared" si="32"/>
        <v>0</v>
      </c>
      <c r="N119" s="1154">
        <f t="shared" si="32"/>
        <v>0</v>
      </c>
      <c r="O119" s="1154">
        <f t="shared" si="32"/>
        <v>0</v>
      </c>
      <c r="P119" s="1148">
        <f t="shared" si="32"/>
        <v>0</v>
      </c>
      <c r="Q119" s="1061"/>
      <c r="R119" s="1058"/>
    </row>
    <row r="120" spans="2:18">
      <c r="B120" s="1057"/>
      <c r="C120" s="1153" t="s">
        <v>552</v>
      </c>
      <c r="D120" s="1155">
        <f>D87</f>
        <v>0</v>
      </c>
      <c r="E120" s="1156">
        <f t="shared" ref="E120:P120" si="33">E87</f>
        <v>0</v>
      </c>
      <c r="F120" s="1156">
        <f t="shared" si="33"/>
        <v>0</v>
      </c>
      <c r="G120" s="1156">
        <f t="shared" si="33"/>
        <v>0</v>
      </c>
      <c r="H120" s="1156">
        <f t="shared" si="33"/>
        <v>0</v>
      </c>
      <c r="I120" s="1156">
        <f t="shared" si="33"/>
        <v>0</v>
      </c>
      <c r="J120" s="1156">
        <f t="shared" si="33"/>
        <v>0</v>
      </c>
      <c r="K120" s="1156">
        <f t="shared" si="33"/>
        <v>0</v>
      </c>
      <c r="L120" s="1156">
        <f t="shared" si="33"/>
        <v>0</v>
      </c>
      <c r="M120" s="1156">
        <f t="shared" si="33"/>
        <v>0</v>
      </c>
      <c r="N120" s="1156">
        <f t="shared" si="33"/>
        <v>0</v>
      </c>
      <c r="O120" s="1156">
        <f t="shared" si="33"/>
        <v>0</v>
      </c>
      <c r="P120" s="1146">
        <f t="shared" si="33"/>
        <v>0</v>
      </c>
      <c r="Q120" s="1061"/>
      <c r="R120" s="1058"/>
    </row>
    <row r="121" spans="2:18">
      <c r="B121" s="1057"/>
      <c r="C121" s="1153" t="s">
        <v>553</v>
      </c>
      <c r="D121" s="1113">
        <f>D18*(365-$D$107)/365</f>
        <v>0</v>
      </c>
      <c r="E121" s="1154">
        <f t="shared" ref="E121:P121" si="34">E18*(365-$D$107)/365+D18*$D$107/365</f>
        <v>0</v>
      </c>
      <c r="F121" s="1154">
        <f t="shared" si="34"/>
        <v>0</v>
      </c>
      <c r="G121" s="1154">
        <f t="shared" si="34"/>
        <v>0</v>
      </c>
      <c r="H121" s="1154">
        <f t="shared" si="34"/>
        <v>0</v>
      </c>
      <c r="I121" s="1154">
        <f t="shared" si="34"/>
        <v>0</v>
      </c>
      <c r="J121" s="1154">
        <f t="shared" si="34"/>
        <v>0</v>
      </c>
      <c r="K121" s="1154">
        <f t="shared" si="34"/>
        <v>0</v>
      </c>
      <c r="L121" s="1154">
        <f t="shared" si="34"/>
        <v>0</v>
      </c>
      <c r="M121" s="1154">
        <f t="shared" si="34"/>
        <v>0</v>
      </c>
      <c r="N121" s="1154">
        <f t="shared" si="34"/>
        <v>0</v>
      </c>
      <c r="O121" s="1154">
        <f t="shared" si="34"/>
        <v>0</v>
      </c>
      <c r="P121" s="1148">
        <f t="shared" si="34"/>
        <v>0</v>
      </c>
      <c r="Q121" s="1061"/>
      <c r="R121" s="1058"/>
    </row>
    <row r="122" spans="2:18">
      <c r="B122" s="1057"/>
      <c r="C122" s="1153" t="s">
        <v>554</v>
      </c>
      <c r="D122" s="1155">
        <f>D95</f>
        <v>0</v>
      </c>
      <c r="E122" s="1156">
        <f t="shared" ref="E122:P122" si="35">E95</f>
        <v>0</v>
      </c>
      <c r="F122" s="1156">
        <f t="shared" si="35"/>
        <v>0</v>
      </c>
      <c r="G122" s="1156">
        <f t="shared" si="35"/>
        <v>0</v>
      </c>
      <c r="H122" s="1156">
        <f t="shared" si="35"/>
        <v>0</v>
      </c>
      <c r="I122" s="1156">
        <f t="shared" si="35"/>
        <v>0</v>
      </c>
      <c r="J122" s="1156">
        <f t="shared" si="35"/>
        <v>0</v>
      </c>
      <c r="K122" s="1156">
        <f t="shared" si="35"/>
        <v>0</v>
      </c>
      <c r="L122" s="1156">
        <f t="shared" si="35"/>
        <v>0</v>
      </c>
      <c r="M122" s="1156">
        <f t="shared" si="35"/>
        <v>0</v>
      </c>
      <c r="N122" s="1156">
        <f t="shared" si="35"/>
        <v>0</v>
      </c>
      <c r="O122" s="1156">
        <f t="shared" si="35"/>
        <v>0</v>
      </c>
      <c r="P122" s="1146">
        <f t="shared" si="35"/>
        <v>0</v>
      </c>
      <c r="Q122" s="1061"/>
      <c r="R122" s="1058"/>
    </row>
    <row r="123" spans="2:18">
      <c r="B123" s="1057"/>
      <c r="C123" s="1153" t="s">
        <v>555</v>
      </c>
      <c r="D123" s="1113">
        <f>-D97+D88</f>
        <v>0</v>
      </c>
      <c r="E123" s="1154">
        <f>-E97+E88</f>
        <v>0</v>
      </c>
      <c r="F123" s="1154">
        <f t="shared" ref="F123:O123" si="36">-F97+F88</f>
        <v>0</v>
      </c>
      <c r="G123" s="1154">
        <f t="shared" si="36"/>
        <v>0</v>
      </c>
      <c r="H123" s="1154">
        <f t="shared" si="36"/>
        <v>0</v>
      </c>
      <c r="I123" s="1154">
        <f t="shared" si="36"/>
        <v>0</v>
      </c>
      <c r="J123" s="1154">
        <f t="shared" si="36"/>
        <v>0</v>
      </c>
      <c r="K123" s="1154">
        <f t="shared" si="36"/>
        <v>0</v>
      </c>
      <c r="L123" s="1154">
        <f t="shared" si="36"/>
        <v>0</v>
      </c>
      <c r="M123" s="1154">
        <f t="shared" si="36"/>
        <v>0</v>
      </c>
      <c r="N123" s="1154">
        <f t="shared" si="36"/>
        <v>0</v>
      </c>
      <c r="O123" s="1154">
        <f t="shared" si="36"/>
        <v>0</v>
      </c>
      <c r="P123" s="1148">
        <f>-P97+P88</f>
        <v>0</v>
      </c>
      <c r="Q123" s="1061"/>
      <c r="R123" s="1058"/>
    </row>
    <row r="124" spans="2:18">
      <c r="B124" s="1057"/>
      <c r="C124" s="1157" t="s">
        <v>5448</v>
      </c>
      <c r="D124" s="792"/>
      <c r="E124" s="658"/>
      <c r="F124" s="658"/>
      <c r="G124" s="658"/>
      <c r="H124" s="658"/>
      <c r="I124" s="658"/>
      <c r="J124" s="659"/>
      <c r="K124" s="659"/>
      <c r="L124" s="659"/>
      <c r="M124" s="659"/>
      <c r="N124" s="659"/>
      <c r="O124" s="659"/>
      <c r="P124" s="660"/>
      <c r="Q124" s="1061"/>
      <c r="R124" s="1058"/>
    </row>
    <row r="125" spans="2:18">
      <c r="B125" s="1057"/>
      <c r="C125" s="1158" t="s">
        <v>556</v>
      </c>
      <c r="D125" s="792"/>
      <c r="E125" s="658"/>
      <c r="F125" s="658"/>
      <c r="G125" s="658"/>
      <c r="H125" s="658"/>
      <c r="I125" s="658"/>
      <c r="J125" s="659"/>
      <c r="K125" s="659"/>
      <c r="L125" s="659"/>
      <c r="M125" s="659"/>
      <c r="N125" s="659"/>
      <c r="O125" s="659"/>
      <c r="P125" s="660"/>
      <c r="Q125" s="1061"/>
      <c r="R125" s="1058"/>
    </row>
    <row r="126" spans="2:18">
      <c r="B126" s="1057"/>
      <c r="C126" s="1102" t="s">
        <v>560</v>
      </c>
      <c r="D126" s="743">
        <f>SUM(D118:D125)</f>
        <v>0</v>
      </c>
      <c r="E126" s="699">
        <f t="shared" ref="E126:P126" si="37">SUM(E118:E125)</f>
        <v>0</v>
      </c>
      <c r="F126" s="699">
        <f t="shared" si="37"/>
        <v>0</v>
      </c>
      <c r="G126" s="699">
        <f t="shared" si="37"/>
        <v>0</v>
      </c>
      <c r="H126" s="699">
        <f t="shared" si="37"/>
        <v>0</v>
      </c>
      <c r="I126" s="699">
        <f t="shared" si="37"/>
        <v>0</v>
      </c>
      <c r="J126" s="699">
        <f t="shared" si="37"/>
        <v>0</v>
      </c>
      <c r="K126" s="699">
        <f t="shared" si="37"/>
        <v>0</v>
      </c>
      <c r="L126" s="699">
        <f t="shared" si="37"/>
        <v>0</v>
      </c>
      <c r="M126" s="699">
        <f t="shared" si="37"/>
        <v>0</v>
      </c>
      <c r="N126" s="699">
        <f t="shared" si="37"/>
        <v>0</v>
      </c>
      <c r="O126" s="699">
        <f t="shared" si="37"/>
        <v>0</v>
      </c>
      <c r="P126" s="701">
        <f t="shared" si="37"/>
        <v>0</v>
      </c>
      <c r="Q126" s="1061"/>
      <c r="R126" s="1058"/>
    </row>
    <row r="127" spans="2:18">
      <c r="B127" s="1057"/>
      <c r="D127" s="1096"/>
      <c r="E127" s="1096"/>
      <c r="F127" s="1096"/>
      <c r="G127" s="1096"/>
      <c r="H127" s="1096"/>
      <c r="I127" s="1096"/>
      <c r="J127" s="1096"/>
      <c r="K127" s="1096"/>
      <c r="L127" s="1096"/>
      <c r="M127" s="1096"/>
      <c r="N127" s="1096"/>
      <c r="O127" s="1096"/>
      <c r="P127" s="1096"/>
      <c r="Q127" s="1061"/>
      <c r="R127" s="1058"/>
    </row>
    <row r="128" spans="2:18">
      <c r="B128" s="1057"/>
      <c r="C128" s="1090" t="s">
        <v>557</v>
      </c>
      <c r="D128" s="699">
        <f t="shared" ref="D128:P128" si="38">+D116-D126</f>
        <v>0</v>
      </c>
      <c r="E128" s="700">
        <f t="shared" si="38"/>
        <v>0</v>
      </c>
      <c r="F128" s="700">
        <f t="shared" si="38"/>
        <v>0</v>
      </c>
      <c r="G128" s="700">
        <f t="shared" si="38"/>
        <v>0</v>
      </c>
      <c r="H128" s="700">
        <f t="shared" si="38"/>
        <v>0</v>
      </c>
      <c r="I128" s="700">
        <f t="shared" si="38"/>
        <v>0</v>
      </c>
      <c r="J128" s="700">
        <f t="shared" si="38"/>
        <v>0</v>
      </c>
      <c r="K128" s="700">
        <f t="shared" si="38"/>
        <v>0</v>
      </c>
      <c r="L128" s="700">
        <f t="shared" si="38"/>
        <v>0</v>
      </c>
      <c r="M128" s="700">
        <f t="shared" si="38"/>
        <v>0</v>
      </c>
      <c r="N128" s="700">
        <f t="shared" si="38"/>
        <v>0</v>
      </c>
      <c r="O128" s="700">
        <f t="shared" si="38"/>
        <v>0</v>
      </c>
      <c r="P128" s="701">
        <f t="shared" si="38"/>
        <v>0</v>
      </c>
      <c r="Q128" s="1061"/>
      <c r="R128" s="1058"/>
    </row>
    <row r="129" spans="2:18">
      <c r="B129" s="1057"/>
      <c r="C129" s="986"/>
      <c r="E129" s="925"/>
      <c r="F129" s="925"/>
      <c r="G129" s="925"/>
      <c r="H129" s="925"/>
      <c r="I129" s="925"/>
      <c r="J129" s="925"/>
      <c r="K129" s="925"/>
      <c r="L129" s="925"/>
      <c r="M129" s="925"/>
      <c r="N129" s="925"/>
      <c r="O129" s="925"/>
      <c r="P129" s="925"/>
      <c r="Q129" s="1061"/>
      <c r="R129" s="933"/>
    </row>
    <row r="130" spans="2:18">
      <c r="B130" s="1057"/>
      <c r="C130" s="1090" t="s">
        <v>558</v>
      </c>
      <c r="D130" s="699">
        <f>+D128</f>
        <v>0</v>
      </c>
      <c r="E130" s="700">
        <f>+D130+E128</f>
        <v>0</v>
      </c>
      <c r="F130" s="700">
        <f>+E130+F128</f>
        <v>0</v>
      </c>
      <c r="G130" s="700">
        <f>+F130+G128</f>
        <v>0</v>
      </c>
      <c r="H130" s="700">
        <f t="shared" ref="H130:P130" si="39">+G130+H128</f>
        <v>0</v>
      </c>
      <c r="I130" s="700">
        <f t="shared" si="39"/>
        <v>0</v>
      </c>
      <c r="J130" s="700">
        <f t="shared" si="39"/>
        <v>0</v>
      </c>
      <c r="K130" s="700">
        <f t="shared" si="39"/>
        <v>0</v>
      </c>
      <c r="L130" s="700">
        <f t="shared" si="39"/>
        <v>0</v>
      </c>
      <c r="M130" s="700">
        <f t="shared" si="39"/>
        <v>0</v>
      </c>
      <c r="N130" s="700">
        <f t="shared" si="39"/>
        <v>0</v>
      </c>
      <c r="O130" s="700">
        <f t="shared" si="39"/>
        <v>0</v>
      </c>
      <c r="P130" s="701">
        <f t="shared" si="39"/>
        <v>0</v>
      </c>
      <c r="Q130" s="1061"/>
      <c r="R130" s="1058"/>
    </row>
    <row r="131" spans="2:18">
      <c r="B131" s="1057"/>
      <c r="C131" s="1092"/>
      <c r="D131" s="1093"/>
      <c r="E131" s="1093"/>
      <c r="F131" s="1093"/>
      <c r="G131" s="1093"/>
      <c r="H131" s="1093"/>
      <c r="I131" s="1093"/>
      <c r="J131" s="1093"/>
      <c r="K131" s="1093"/>
      <c r="L131" s="1093"/>
      <c r="M131" s="1093"/>
      <c r="N131" s="1093"/>
      <c r="O131" s="1093"/>
      <c r="P131" s="1093"/>
      <c r="Q131" s="1061"/>
      <c r="R131" s="1058"/>
    </row>
    <row r="132" spans="2:18">
      <c r="B132" s="1057"/>
      <c r="C132" s="1097"/>
      <c r="D132" s="1098"/>
      <c r="E132" s="1098"/>
      <c r="F132" s="1098"/>
      <c r="G132" s="1098"/>
      <c r="H132" s="1098"/>
      <c r="I132" s="1098"/>
      <c r="J132" s="1098"/>
      <c r="K132" s="1098"/>
      <c r="L132" s="1098"/>
      <c r="M132" s="1098"/>
      <c r="N132" s="1098"/>
      <c r="O132" s="1098"/>
      <c r="P132" s="1098"/>
      <c r="Q132" s="1061"/>
      <c r="R132" s="1058"/>
    </row>
    <row r="133" spans="2:18">
      <c r="B133" s="1057"/>
      <c r="C133" s="1097"/>
      <c r="D133" s="1098"/>
      <c r="E133" s="1098"/>
      <c r="F133" s="1098"/>
      <c r="G133" s="1098"/>
      <c r="H133" s="1098"/>
      <c r="I133" s="1098"/>
      <c r="J133" s="1098"/>
      <c r="K133" s="1098"/>
      <c r="L133" s="1098"/>
      <c r="M133" s="1098"/>
      <c r="N133" s="1098"/>
      <c r="O133" s="1098"/>
      <c r="P133" s="1098"/>
      <c r="Q133" s="1061"/>
      <c r="R133" s="1058"/>
    </row>
    <row r="134" spans="2:18" ht="18">
      <c r="B134" s="1057"/>
      <c r="C134" s="1159" t="s">
        <v>343</v>
      </c>
      <c r="D134" s="1098"/>
      <c r="E134" s="1098"/>
      <c r="F134" s="1098"/>
      <c r="G134" s="1098"/>
      <c r="H134" s="1098"/>
      <c r="I134" s="1098"/>
      <c r="J134" s="1098"/>
      <c r="K134" s="1098"/>
      <c r="L134" s="1098"/>
      <c r="M134" s="1098"/>
      <c r="N134" s="1098"/>
      <c r="O134" s="1098"/>
      <c r="P134" s="1098"/>
      <c r="Q134" s="1061"/>
      <c r="R134" s="1058"/>
    </row>
    <row r="135" spans="2:18" ht="18">
      <c r="B135" s="1057"/>
      <c r="C135" s="1063"/>
      <c r="D135" s="1098"/>
      <c r="E135" s="1098"/>
      <c r="F135" s="1098"/>
      <c r="G135" s="1098"/>
      <c r="H135" s="1098"/>
      <c r="I135" s="1098"/>
      <c r="J135" s="1098"/>
      <c r="K135" s="1098"/>
      <c r="L135" s="1098"/>
      <c r="M135" s="1098"/>
      <c r="N135" s="1098"/>
      <c r="O135" s="1098"/>
      <c r="P135" s="1098"/>
      <c r="Q135" s="1061"/>
      <c r="R135" s="1058"/>
    </row>
    <row r="136" spans="2:18">
      <c r="B136" s="1057"/>
      <c r="C136" s="1067"/>
      <c r="D136" s="697" t="str">
        <f>IF('F1'!AP39="","0",YEAR('F1'!AP39))</f>
        <v>0</v>
      </c>
      <c r="E136" s="1068">
        <f t="shared" ref="E136:P136" si="40">+D136+1</f>
        <v>1</v>
      </c>
      <c r="F136" s="1068">
        <f t="shared" si="40"/>
        <v>2</v>
      </c>
      <c r="G136" s="1068">
        <f t="shared" si="40"/>
        <v>3</v>
      </c>
      <c r="H136" s="1068">
        <f t="shared" si="40"/>
        <v>4</v>
      </c>
      <c r="I136" s="1068">
        <f t="shared" si="40"/>
        <v>5</v>
      </c>
      <c r="J136" s="1068">
        <f t="shared" si="40"/>
        <v>6</v>
      </c>
      <c r="K136" s="1068">
        <f t="shared" si="40"/>
        <v>7</v>
      </c>
      <c r="L136" s="1068">
        <f t="shared" si="40"/>
        <v>8</v>
      </c>
      <c r="M136" s="1068">
        <f t="shared" si="40"/>
        <v>9</v>
      </c>
      <c r="N136" s="1068">
        <f t="shared" si="40"/>
        <v>10</v>
      </c>
      <c r="O136" s="1068">
        <f t="shared" si="40"/>
        <v>11</v>
      </c>
      <c r="P136" s="1068">
        <f t="shared" si="40"/>
        <v>12</v>
      </c>
      <c r="Q136" s="1061"/>
      <c r="R136" s="1058"/>
    </row>
    <row r="137" spans="2:18">
      <c r="B137" s="1057"/>
      <c r="C137" s="1160"/>
      <c r="D137" s="1161"/>
      <c r="E137" s="1161"/>
      <c r="F137" s="1161"/>
      <c r="G137" s="1161"/>
      <c r="H137" s="1161"/>
      <c r="I137" s="1161"/>
      <c r="J137" s="1161"/>
      <c r="K137" s="1161"/>
      <c r="L137" s="1161"/>
      <c r="M137" s="1161"/>
      <c r="N137" s="1098"/>
      <c r="O137" s="1098"/>
      <c r="P137" s="1098"/>
      <c r="Q137" s="1061"/>
      <c r="R137" s="1058"/>
    </row>
    <row r="138" spans="2:18">
      <c r="B138" s="1057"/>
      <c r="C138" s="1162" t="s">
        <v>344</v>
      </c>
      <c r="D138" s="1219">
        <f>D71+D72+D73+D74+D75+D84</f>
        <v>0</v>
      </c>
      <c r="E138" s="1220">
        <f t="shared" ref="E138:P138" si="41">E71+E72+E73+E74+E75+E84</f>
        <v>0</v>
      </c>
      <c r="F138" s="1220">
        <f t="shared" si="41"/>
        <v>0</v>
      </c>
      <c r="G138" s="1220">
        <f t="shared" si="41"/>
        <v>0</v>
      </c>
      <c r="H138" s="1220">
        <f t="shared" si="41"/>
        <v>0</v>
      </c>
      <c r="I138" s="1220">
        <f t="shared" si="41"/>
        <v>0</v>
      </c>
      <c r="J138" s="1220">
        <f t="shared" si="41"/>
        <v>0</v>
      </c>
      <c r="K138" s="1220">
        <f t="shared" si="41"/>
        <v>0</v>
      </c>
      <c r="L138" s="1220">
        <f t="shared" si="41"/>
        <v>0</v>
      </c>
      <c r="M138" s="1220">
        <f t="shared" si="41"/>
        <v>0</v>
      </c>
      <c r="N138" s="1220">
        <f t="shared" si="41"/>
        <v>0</v>
      </c>
      <c r="O138" s="1220">
        <f t="shared" si="41"/>
        <v>0</v>
      </c>
      <c r="P138" s="1086">
        <f t="shared" si="41"/>
        <v>0</v>
      </c>
      <c r="Q138" s="1061"/>
      <c r="R138" s="1058"/>
    </row>
    <row r="139" spans="2:18">
      <c r="B139" s="1057"/>
      <c r="C139" s="1134" t="s">
        <v>491</v>
      </c>
      <c r="D139" s="909"/>
      <c r="E139" s="910"/>
      <c r="F139" s="910"/>
      <c r="G139" s="910"/>
      <c r="H139" s="910"/>
      <c r="I139" s="910"/>
      <c r="J139" s="910"/>
      <c r="K139" s="910"/>
      <c r="L139" s="910"/>
      <c r="M139" s="910"/>
      <c r="N139" s="910"/>
      <c r="O139" s="910"/>
      <c r="P139" s="911"/>
      <c r="Q139" s="1061"/>
      <c r="R139" s="1058"/>
    </row>
    <row r="140" spans="2:18">
      <c r="B140" s="1057"/>
      <c r="C140" s="1136"/>
      <c r="D140" s="1136"/>
      <c r="E140" s="1136"/>
      <c r="F140" s="1136"/>
      <c r="G140" s="1136"/>
      <c r="H140" s="1136"/>
      <c r="I140" s="1136"/>
      <c r="J140" s="1136"/>
      <c r="K140" s="1136"/>
      <c r="L140" s="1136"/>
      <c r="M140" s="1136"/>
      <c r="N140" s="1136"/>
      <c r="O140" s="1136"/>
      <c r="P140" s="1136"/>
      <c r="Q140" s="1061"/>
      <c r="R140" s="1058"/>
    </row>
    <row r="141" spans="2:18">
      <c r="B141" s="1057"/>
      <c r="C141" s="1102" t="s">
        <v>345</v>
      </c>
      <c r="D141" s="1165">
        <f>D138+D139</f>
        <v>0</v>
      </c>
      <c r="E141" s="1166">
        <f t="shared" ref="E141:P141" si="42">E138+E139</f>
        <v>0</v>
      </c>
      <c r="F141" s="1166">
        <f t="shared" si="42"/>
        <v>0</v>
      </c>
      <c r="G141" s="1166">
        <f t="shared" si="42"/>
        <v>0</v>
      </c>
      <c r="H141" s="1166">
        <f t="shared" si="42"/>
        <v>0</v>
      </c>
      <c r="I141" s="1166">
        <f t="shared" si="42"/>
        <v>0</v>
      </c>
      <c r="J141" s="1166">
        <f t="shared" si="42"/>
        <v>0</v>
      </c>
      <c r="K141" s="1166">
        <f t="shared" si="42"/>
        <v>0</v>
      </c>
      <c r="L141" s="1166">
        <f t="shared" si="42"/>
        <v>0</v>
      </c>
      <c r="M141" s="1166">
        <f t="shared" si="42"/>
        <v>0</v>
      </c>
      <c r="N141" s="1166">
        <f t="shared" si="42"/>
        <v>0</v>
      </c>
      <c r="O141" s="1166">
        <f t="shared" si="42"/>
        <v>0</v>
      </c>
      <c r="P141" s="1167">
        <f t="shared" si="42"/>
        <v>0</v>
      </c>
      <c r="Q141" s="1061"/>
      <c r="R141" s="1058"/>
    </row>
    <row r="142" spans="2:18">
      <c r="B142" s="1057"/>
      <c r="C142" s="1168"/>
      <c r="D142" s="1093"/>
      <c r="E142" s="1093"/>
      <c r="F142" s="1093"/>
      <c r="G142" s="1093"/>
      <c r="H142" s="1093"/>
      <c r="I142" s="1093"/>
      <c r="J142" s="1093"/>
      <c r="K142" s="1093"/>
      <c r="L142" s="1093"/>
      <c r="M142" s="1093"/>
      <c r="N142" s="1093"/>
      <c r="O142" s="1093"/>
      <c r="P142" s="1093"/>
      <c r="Q142" s="1061"/>
      <c r="R142" s="1058"/>
    </row>
    <row r="143" spans="2:18">
      <c r="B143" s="1057"/>
      <c r="C143" s="1094" t="s">
        <v>346</v>
      </c>
      <c r="D143" s="1151">
        <f>-(D76+D77+D78+D79+D80+D81+D82+D83+D87)</f>
        <v>0</v>
      </c>
      <c r="E143" s="1152">
        <f t="shared" ref="E143:P143" si="43">-(E76+E77+E78+E79+E80+E81+E82+E83+E87)</f>
        <v>0</v>
      </c>
      <c r="F143" s="1152">
        <f t="shared" si="43"/>
        <v>0</v>
      </c>
      <c r="G143" s="1152">
        <f t="shared" si="43"/>
        <v>0</v>
      </c>
      <c r="H143" s="1152">
        <f t="shared" si="43"/>
        <v>0</v>
      </c>
      <c r="I143" s="1152">
        <f t="shared" si="43"/>
        <v>0</v>
      </c>
      <c r="J143" s="1152">
        <f t="shared" si="43"/>
        <v>0</v>
      </c>
      <c r="K143" s="1152">
        <f t="shared" si="43"/>
        <v>0</v>
      </c>
      <c r="L143" s="1152">
        <f t="shared" si="43"/>
        <v>0</v>
      </c>
      <c r="M143" s="1152">
        <f t="shared" si="43"/>
        <v>0</v>
      </c>
      <c r="N143" s="1152">
        <f t="shared" si="43"/>
        <v>0</v>
      </c>
      <c r="O143" s="1152">
        <f t="shared" si="43"/>
        <v>0</v>
      </c>
      <c r="P143" s="1142">
        <f t="shared" si="43"/>
        <v>0</v>
      </c>
      <c r="Q143" s="1061"/>
      <c r="R143" s="1058"/>
    </row>
    <row r="144" spans="2:18">
      <c r="B144" s="1057"/>
      <c r="C144" s="1149" t="s">
        <v>490</v>
      </c>
      <c r="D144" s="1172">
        <f>-D33</f>
        <v>0</v>
      </c>
      <c r="E144" s="1173">
        <f t="shared" ref="E144:P144" si="44">-E33</f>
        <v>0</v>
      </c>
      <c r="F144" s="1173">
        <f t="shared" si="44"/>
        <v>0</v>
      </c>
      <c r="G144" s="1173">
        <f t="shared" si="44"/>
        <v>0</v>
      </c>
      <c r="H144" s="1173">
        <f t="shared" si="44"/>
        <v>0</v>
      </c>
      <c r="I144" s="1173">
        <f t="shared" si="44"/>
        <v>0</v>
      </c>
      <c r="J144" s="1173">
        <f t="shared" si="44"/>
        <v>0</v>
      </c>
      <c r="K144" s="1173">
        <f t="shared" si="44"/>
        <v>0</v>
      </c>
      <c r="L144" s="1173">
        <f t="shared" si="44"/>
        <v>0</v>
      </c>
      <c r="M144" s="1173">
        <f t="shared" si="44"/>
        <v>0</v>
      </c>
      <c r="N144" s="1173">
        <f t="shared" si="44"/>
        <v>0</v>
      </c>
      <c r="O144" s="1173">
        <f t="shared" si="44"/>
        <v>0</v>
      </c>
      <c r="P144" s="1081">
        <f t="shared" si="44"/>
        <v>0</v>
      </c>
      <c r="Q144" s="1061"/>
      <c r="R144" s="1058"/>
    </row>
    <row r="145" spans="2:18">
      <c r="B145" s="1057"/>
      <c r="C145" s="1161"/>
      <c r="D145" s="1161"/>
      <c r="E145" s="1161"/>
      <c r="F145" s="1161"/>
      <c r="G145" s="1161"/>
      <c r="H145" s="1161"/>
      <c r="I145" s="1161"/>
      <c r="J145" s="1161"/>
      <c r="K145" s="1161"/>
      <c r="L145" s="1161"/>
      <c r="M145" s="1161"/>
      <c r="N145" s="1161"/>
      <c r="O145" s="1161"/>
      <c r="P145" s="1161"/>
      <c r="Q145" s="1061"/>
      <c r="R145" s="1058"/>
    </row>
    <row r="146" spans="2:18">
      <c r="B146" s="1057"/>
      <c r="C146" s="1102" t="s">
        <v>347</v>
      </c>
      <c r="D146" s="699">
        <f>D143+D144</f>
        <v>0</v>
      </c>
      <c r="E146" s="699">
        <f t="shared" ref="E146:P146" si="45">E143+E144</f>
        <v>0</v>
      </c>
      <c r="F146" s="699">
        <f t="shared" si="45"/>
        <v>0</v>
      </c>
      <c r="G146" s="699">
        <f t="shared" si="45"/>
        <v>0</v>
      </c>
      <c r="H146" s="699">
        <f t="shared" si="45"/>
        <v>0</v>
      </c>
      <c r="I146" s="699">
        <f t="shared" si="45"/>
        <v>0</v>
      </c>
      <c r="J146" s="699">
        <f t="shared" si="45"/>
        <v>0</v>
      </c>
      <c r="K146" s="699">
        <f t="shared" si="45"/>
        <v>0</v>
      </c>
      <c r="L146" s="699">
        <f t="shared" si="45"/>
        <v>0</v>
      </c>
      <c r="M146" s="699">
        <f t="shared" si="45"/>
        <v>0</v>
      </c>
      <c r="N146" s="699">
        <f t="shared" si="45"/>
        <v>0</v>
      </c>
      <c r="O146" s="699">
        <f t="shared" si="45"/>
        <v>0</v>
      </c>
      <c r="P146" s="744">
        <f t="shared" si="45"/>
        <v>0</v>
      </c>
      <c r="Q146" s="1061"/>
      <c r="R146" s="1058"/>
    </row>
    <row r="147" spans="2:18">
      <c r="B147" s="1057"/>
      <c r="C147" s="986"/>
      <c r="E147" s="925"/>
      <c r="F147" s="925"/>
      <c r="G147" s="925"/>
      <c r="H147" s="925"/>
      <c r="I147" s="925"/>
      <c r="J147" s="925"/>
      <c r="K147" s="925"/>
      <c r="L147" s="925"/>
      <c r="M147" s="925"/>
      <c r="N147" s="925"/>
      <c r="O147" s="925"/>
      <c r="P147" s="925"/>
      <c r="Q147" s="1061"/>
      <c r="R147" s="1058"/>
    </row>
    <row r="148" spans="2:18">
      <c r="B148" s="1057"/>
      <c r="C148" s="1090" t="s">
        <v>492</v>
      </c>
      <c r="D148" s="1165">
        <f>D141+D146</f>
        <v>0</v>
      </c>
      <c r="E148" s="1166">
        <f t="shared" ref="E148:P148" si="46">E141+E146</f>
        <v>0</v>
      </c>
      <c r="F148" s="1166">
        <f t="shared" si="46"/>
        <v>0</v>
      </c>
      <c r="G148" s="1166">
        <f t="shared" si="46"/>
        <v>0</v>
      </c>
      <c r="H148" s="1166">
        <f t="shared" si="46"/>
        <v>0</v>
      </c>
      <c r="I148" s="1166">
        <f t="shared" si="46"/>
        <v>0</v>
      </c>
      <c r="J148" s="1166">
        <f t="shared" si="46"/>
        <v>0</v>
      </c>
      <c r="K148" s="1166">
        <f t="shared" si="46"/>
        <v>0</v>
      </c>
      <c r="L148" s="1166">
        <f t="shared" si="46"/>
        <v>0</v>
      </c>
      <c r="M148" s="1166">
        <f t="shared" si="46"/>
        <v>0</v>
      </c>
      <c r="N148" s="1166">
        <f t="shared" si="46"/>
        <v>0</v>
      </c>
      <c r="O148" s="1166">
        <f t="shared" si="46"/>
        <v>0</v>
      </c>
      <c r="P148" s="1167">
        <f t="shared" si="46"/>
        <v>0</v>
      </c>
      <c r="Q148" s="1061"/>
      <c r="R148" s="1058"/>
    </row>
    <row r="149" spans="2:18">
      <c r="B149" s="1057"/>
      <c r="C149" s="986"/>
      <c r="D149" s="1061"/>
      <c r="E149" s="1061"/>
      <c r="F149" s="1061"/>
      <c r="G149" s="1061"/>
      <c r="H149" s="1061"/>
      <c r="I149" s="1061"/>
      <c r="J149" s="1061"/>
      <c r="K149" s="1061"/>
      <c r="L149" s="1061"/>
      <c r="M149" s="1061"/>
      <c r="N149" s="1061"/>
      <c r="O149" s="1061"/>
      <c r="P149" s="1061"/>
      <c r="Q149" s="1061"/>
      <c r="R149" s="1058"/>
    </row>
    <row r="150" spans="2:18">
      <c r="B150" s="1057"/>
      <c r="C150" s="1090" t="s">
        <v>1567</v>
      </c>
      <c r="D150" s="1165">
        <f>D141+D146+D54+D55+D56-D124</f>
        <v>0</v>
      </c>
      <c r="E150" s="1166">
        <f t="shared" ref="E150:P150" si="47">E141+E146+E54+E55+E56-E124</f>
        <v>0</v>
      </c>
      <c r="F150" s="1166">
        <f t="shared" si="47"/>
        <v>0</v>
      </c>
      <c r="G150" s="1166">
        <f t="shared" si="47"/>
        <v>0</v>
      </c>
      <c r="H150" s="1166">
        <f t="shared" si="47"/>
        <v>0</v>
      </c>
      <c r="I150" s="1166">
        <f t="shared" si="47"/>
        <v>0</v>
      </c>
      <c r="J150" s="1166">
        <f t="shared" si="47"/>
        <v>0</v>
      </c>
      <c r="K150" s="1166">
        <f t="shared" si="47"/>
        <v>0</v>
      </c>
      <c r="L150" s="1166">
        <f t="shared" si="47"/>
        <v>0</v>
      </c>
      <c r="M150" s="1166">
        <f t="shared" si="47"/>
        <v>0</v>
      </c>
      <c r="N150" s="1166">
        <f t="shared" si="47"/>
        <v>0</v>
      </c>
      <c r="O150" s="1166">
        <f t="shared" si="47"/>
        <v>0</v>
      </c>
      <c r="P150" s="1174">
        <f t="shared" si="47"/>
        <v>0</v>
      </c>
      <c r="Q150" s="1061"/>
      <c r="R150" s="1058"/>
    </row>
    <row r="151" spans="2:18">
      <c r="B151" s="1057"/>
      <c r="C151" s="1061"/>
      <c r="D151" s="1061"/>
      <c r="E151" s="1061"/>
      <c r="F151" s="1061"/>
      <c r="G151" s="1061"/>
      <c r="H151" s="1061"/>
      <c r="I151" s="1061"/>
      <c r="J151" s="1061"/>
      <c r="K151" s="1061"/>
      <c r="L151" s="1061"/>
      <c r="M151" s="1061"/>
      <c r="N151" s="1061"/>
      <c r="O151" s="1061"/>
      <c r="P151" s="1061"/>
      <c r="Q151" s="1061"/>
      <c r="R151" s="1058"/>
    </row>
    <row r="152" spans="2:18">
      <c r="B152" s="1057"/>
      <c r="C152" s="1061"/>
      <c r="D152" s="1061"/>
      <c r="E152" s="1161"/>
      <c r="F152" s="1161"/>
      <c r="G152" s="1161"/>
      <c r="K152" s="1061"/>
      <c r="L152" s="1061"/>
      <c r="M152" s="1061"/>
      <c r="N152" s="1061"/>
      <c r="O152" s="1061"/>
      <c r="P152" s="1061"/>
      <c r="Q152" s="1061"/>
      <c r="R152" s="1058"/>
    </row>
    <row r="153" spans="2:18" ht="46.5" customHeight="1">
      <c r="B153" s="1057"/>
      <c r="C153" s="1061"/>
      <c r="D153" s="1061"/>
      <c r="E153" s="1161"/>
      <c r="G153" s="1161"/>
      <c r="H153" s="2043" t="s">
        <v>1569</v>
      </c>
      <c r="I153" s="1176" t="s">
        <v>348</v>
      </c>
      <c r="J153" s="1176" t="s">
        <v>349</v>
      </c>
      <c r="K153" s="1061"/>
      <c r="L153" s="1061"/>
      <c r="M153" s="1061"/>
      <c r="N153" s="1061"/>
      <c r="O153" s="1061"/>
      <c r="P153" s="1061"/>
      <c r="Q153" s="1061"/>
      <c r="R153" s="1058"/>
    </row>
    <row r="154" spans="2:18">
      <c r="B154" s="1057"/>
      <c r="C154" s="1061"/>
      <c r="D154" s="1061"/>
      <c r="E154" s="1177"/>
      <c r="F154" s="1175" t="s">
        <v>1568</v>
      </c>
      <c r="G154" s="1161"/>
      <c r="H154" s="2044"/>
      <c r="I154" s="838"/>
      <c r="J154" s="838"/>
      <c r="K154" s="1061"/>
      <c r="L154" s="1061"/>
      <c r="M154" s="1061"/>
      <c r="N154" s="1061"/>
      <c r="O154" s="1061"/>
      <c r="P154" s="1061"/>
      <c r="Q154" s="1061"/>
      <c r="R154" s="1058"/>
    </row>
    <row r="155" spans="2:18">
      <c r="B155" s="1057"/>
      <c r="C155" s="1061"/>
      <c r="D155" s="1061"/>
      <c r="E155" s="1175" t="s">
        <v>1570</v>
      </c>
      <c r="F155" s="1178" t="e">
        <f>+IRR(D148:P148)</f>
        <v>#NUM!</v>
      </c>
      <c r="G155" s="1161"/>
      <c r="H155" s="1179" t="s">
        <v>1570</v>
      </c>
      <c r="I155" s="1180"/>
      <c r="J155" s="1181">
        <f>+$D148+NPV(J154,$E148:$P148)</f>
        <v>0</v>
      </c>
      <c r="K155" s="1061"/>
      <c r="L155" s="1061"/>
      <c r="M155" s="1061"/>
      <c r="N155" s="1061"/>
      <c r="O155" s="1061"/>
      <c r="P155" s="1061"/>
      <c r="Q155" s="1061"/>
      <c r="R155" s="1058"/>
    </row>
    <row r="156" spans="2:18">
      <c r="B156" s="1057"/>
      <c r="C156" s="1097"/>
      <c r="D156" s="1098"/>
      <c r="E156" s="1175" t="s">
        <v>1571</v>
      </c>
      <c r="F156" s="1182" t="e">
        <f>IRR(D150:P150)</f>
        <v>#NUM!</v>
      </c>
      <c r="G156" s="1098"/>
      <c r="H156" s="1179" t="s">
        <v>1571</v>
      </c>
      <c r="I156" s="1182">
        <f>+$D$150+NPV(I154,$E$150:$P$150)</f>
        <v>0</v>
      </c>
      <c r="J156" s="1183"/>
      <c r="K156" s="1098"/>
      <c r="L156" s="1098"/>
      <c r="M156" s="1098"/>
      <c r="N156" s="1098"/>
      <c r="O156" s="1098"/>
      <c r="P156" s="1098"/>
      <c r="Q156" s="1061"/>
      <c r="R156" s="1058"/>
    </row>
    <row r="157" spans="2:18">
      <c r="B157" s="1057"/>
      <c r="C157" s="1097"/>
      <c r="D157" s="1098"/>
      <c r="E157" s="1098"/>
      <c r="F157" s="1098"/>
      <c r="G157" s="1098"/>
      <c r="H157" s="1098"/>
      <c r="I157" s="1098"/>
      <c r="J157" s="1098"/>
      <c r="K157" s="1098"/>
      <c r="L157" s="1098"/>
      <c r="M157" s="1098"/>
      <c r="N157" s="1098"/>
      <c r="O157" s="1098"/>
      <c r="P157" s="1098"/>
      <c r="Q157" s="1061"/>
      <c r="R157" s="1058"/>
    </row>
    <row r="158" spans="2:18">
      <c r="B158" s="1057"/>
      <c r="C158" s="1097"/>
      <c r="D158" s="1098"/>
      <c r="E158" s="1098"/>
      <c r="F158" s="1098"/>
      <c r="G158" s="1098"/>
      <c r="H158" s="1098"/>
      <c r="I158" s="1098"/>
      <c r="J158" s="1098"/>
      <c r="K158" s="1098"/>
      <c r="L158" s="1098"/>
      <c r="M158" s="1098"/>
      <c r="N158" s="1098"/>
      <c r="O158" s="1098"/>
      <c r="P158" s="1098"/>
      <c r="Q158" s="1061"/>
      <c r="R158" s="1058"/>
    </row>
    <row r="159" spans="2:18">
      <c r="B159" s="1057"/>
      <c r="C159" s="1097"/>
      <c r="D159" s="1098"/>
      <c r="E159" s="1098"/>
      <c r="F159" s="1098"/>
      <c r="G159" s="1098"/>
      <c r="H159" s="1098"/>
      <c r="I159" s="1098"/>
      <c r="J159" s="1098"/>
      <c r="K159" s="1098"/>
      <c r="L159" s="1098"/>
      <c r="M159" s="1098"/>
      <c r="N159" s="1098"/>
      <c r="O159" s="1098"/>
      <c r="P159" s="1098"/>
      <c r="Q159" s="1061"/>
      <c r="R159" s="1058"/>
    </row>
    <row r="160" spans="2:18" ht="18">
      <c r="B160" s="1057"/>
      <c r="C160" s="1159" t="s">
        <v>350</v>
      </c>
      <c r="D160" s="1098"/>
      <c r="E160" s="1098"/>
      <c r="F160" s="1098"/>
      <c r="G160" s="1098"/>
      <c r="H160" s="1098"/>
      <c r="I160" s="1098"/>
      <c r="J160" s="1098"/>
      <c r="K160" s="1098"/>
      <c r="L160" s="1098"/>
      <c r="M160" s="1098"/>
      <c r="N160" s="1098"/>
      <c r="O160" s="1098"/>
      <c r="P160" s="1098"/>
      <c r="Q160" s="1061"/>
      <c r="R160" s="1058"/>
    </row>
    <row r="161" spans="2:18" ht="18">
      <c r="B161" s="1057"/>
      <c r="C161" s="1063"/>
      <c r="D161" s="1098"/>
      <c r="E161" s="1098"/>
      <c r="F161" s="1098"/>
      <c r="G161" s="1098"/>
      <c r="H161" s="1098"/>
      <c r="I161" s="1098"/>
      <c r="J161" s="1098"/>
      <c r="K161" s="1098"/>
      <c r="L161" s="1098"/>
      <c r="M161" s="1098"/>
      <c r="N161" s="1098"/>
      <c r="O161" s="1098"/>
      <c r="P161" s="1098"/>
      <c r="Q161" s="1061"/>
      <c r="R161" s="1058"/>
    </row>
    <row r="162" spans="2:18">
      <c r="B162" s="1057"/>
      <c r="C162" s="1067"/>
      <c r="D162" s="697" t="str">
        <f>IF('F1'!AP39="","0",YEAR('F1'!AP39))</f>
        <v>0</v>
      </c>
      <c r="E162" s="1068">
        <f t="shared" ref="E162:P162" si="48">+D162+1</f>
        <v>1</v>
      </c>
      <c r="F162" s="1068">
        <f t="shared" si="48"/>
        <v>2</v>
      </c>
      <c r="G162" s="1068">
        <f t="shared" si="48"/>
        <v>3</v>
      </c>
      <c r="H162" s="1068">
        <f t="shared" si="48"/>
        <v>4</v>
      </c>
      <c r="I162" s="1068">
        <f t="shared" si="48"/>
        <v>5</v>
      </c>
      <c r="J162" s="1068">
        <f t="shared" si="48"/>
        <v>6</v>
      </c>
      <c r="K162" s="1068">
        <f t="shared" si="48"/>
        <v>7</v>
      </c>
      <c r="L162" s="1068">
        <f t="shared" si="48"/>
        <v>8</v>
      </c>
      <c r="M162" s="1068">
        <f t="shared" si="48"/>
        <v>9</v>
      </c>
      <c r="N162" s="1068">
        <f t="shared" si="48"/>
        <v>10</v>
      </c>
      <c r="O162" s="1068">
        <f t="shared" si="48"/>
        <v>11</v>
      </c>
      <c r="P162" s="1068">
        <f t="shared" si="48"/>
        <v>12</v>
      </c>
      <c r="Q162" s="1061"/>
      <c r="R162" s="1058"/>
    </row>
    <row r="163" spans="2:18">
      <c r="B163" s="1057"/>
      <c r="C163" s="1160"/>
      <c r="D163" s="1161"/>
      <c r="E163" s="1161"/>
      <c r="F163" s="1161"/>
      <c r="G163" s="1161"/>
      <c r="H163" s="1161"/>
      <c r="I163" s="1161"/>
      <c r="J163" s="1161"/>
      <c r="K163" s="1161"/>
      <c r="L163" s="1161"/>
      <c r="M163" s="1161"/>
      <c r="N163" s="1098"/>
      <c r="O163" s="1098"/>
      <c r="P163" s="1098"/>
      <c r="Q163" s="1061"/>
      <c r="R163" s="1058"/>
    </row>
    <row r="164" spans="2:18">
      <c r="B164" s="1057"/>
      <c r="C164" s="1221" t="s">
        <v>3699</v>
      </c>
      <c r="D164" s="1141">
        <f>D90</f>
        <v>0</v>
      </c>
      <c r="E164" s="1152">
        <f t="shared" ref="E164:P164" si="49">E90</f>
        <v>0</v>
      </c>
      <c r="F164" s="1152">
        <f t="shared" si="49"/>
        <v>0</v>
      </c>
      <c r="G164" s="1152">
        <f t="shared" si="49"/>
        <v>0</v>
      </c>
      <c r="H164" s="1152">
        <f t="shared" si="49"/>
        <v>0</v>
      </c>
      <c r="I164" s="1152">
        <f t="shared" si="49"/>
        <v>0</v>
      </c>
      <c r="J164" s="1152">
        <f t="shared" si="49"/>
        <v>0</v>
      </c>
      <c r="K164" s="1152">
        <f t="shared" si="49"/>
        <v>0</v>
      </c>
      <c r="L164" s="1152">
        <f t="shared" si="49"/>
        <v>0</v>
      </c>
      <c r="M164" s="1152">
        <f t="shared" si="49"/>
        <v>0</v>
      </c>
      <c r="N164" s="1152">
        <f t="shared" si="49"/>
        <v>0</v>
      </c>
      <c r="O164" s="1152">
        <f t="shared" si="49"/>
        <v>0</v>
      </c>
      <c r="P164" s="1142">
        <f t="shared" si="49"/>
        <v>0</v>
      </c>
      <c r="Q164" s="1061"/>
      <c r="R164" s="1058"/>
    </row>
    <row r="165" spans="2:18">
      <c r="B165" s="1057"/>
      <c r="C165" s="1128" t="s">
        <v>1214</v>
      </c>
      <c r="D165" s="1145">
        <f>D91</f>
        <v>0</v>
      </c>
      <c r="E165" s="1156">
        <f t="shared" ref="E165:P165" si="50">E91</f>
        <v>0</v>
      </c>
      <c r="F165" s="1156">
        <f t="shared" si="50"/>
        <v>0</v>
      </c>
      <c r="G165" s="1156">
        <f t="shared" si="50"/>
        <v>0</v>
      </c>
      <c r="H165" s="1156">
        <f t="shared" si="50"/>
        <v>0</v>
      </c>
      <c r="I165" s="1156">
        <f t="shared" si="50"/>
        <v>0</v>
      </c>
      <c r="J165" s="1156">
        <f t="shared" si="50"/>
        <v>0</v>
      </c>
      <c r="K165" s="1156">
        <f t="shared" si="50"/>
        <v>0</v>
      </c>
      <c r="L165" s="1156">
        <f t="shared" si="50"/>
        <v>0</v>
      </c>
      <c r="M165" s="1156">
        <f t="shared" si="50"/>
        <v>0</v>
      </c>
      <c r="N165" s="1156">
        <f t="shared" si="50"/>
        <v>0</v>
      </c>
      <c r="O165" s="1156">
        <f t="shared" si="50"/>
        <v>0</v>
      </c>
      <c r="P165" s="1146">
        <f t="shared" si="50"/>
        <v>0</v>
      </c>
      <c r="Q165" s="1061"/>
      <c r="R165" s="1058"/>
    </row>
    <row r="166" spans="2:18">
      <c r="B166" s="1057"/>
      <c r="C166" s="600" t="s">
        <v>1215</v>
      </c>
      <c r="D166" s="1145">
        <f>D92</f>
        <v>0</v>
      </c>
      <c r="E166" s="1156">
        <f t="shared" ref="E166:P166" si="51">E92</f>
        <v>0</v>
      </c>
      <c r="F166" s="1156">
        <f t="shared" si="51"/>
        <v>0</v>
      </c>
      <c r="G166" s="1156">
        <f t="shared" si="51"/>
        <v>0</v>
      </c>
      <c r="H166" s="1156">
        <f t="shared" si="51"/>
        <v>0</v>
      </c>
      <c r="I166" s="1156">
        <f t="shared" si="51"/>
        <v>0</v>
      </c>
      <c r="J166" s="1156">
        <f t="shared" si="51"/>
        <v>0</v>
      </c>
      <c r="K166" s="1156">
        <f t="shared" si="51"/>
        <v>0</v>
      </c>
      <c r="L166" s="1156">
        <f t="shared" si="51"/>
        <v>0</v>
      </c>
      <c r="M166" s="1156">
        <f t="shared" si="51"/>
        <v>0</v>
      </c>
      <c r="N166" s="1156">
        <f t="shared" si="51"/>
        <v>0</v>
      </c>
      <c r="O166" s="1156">
        <f t="shared" si="51"/>
        <v>0</v>
      </c>
      <c r="P166" s="1146">
        <f t="shared" si="51"/>
        <v>0</v>
      </c>
      <c r="Q166" s="1061"/>
      <c r="R166" s="1058"/>
    </row>
    <row r="167" spans="2:18">
      <c r="B167" s="1057"/>
      <c r="C167" s="1082" t="s">
        <v>3700</v>
      </c>
      <c r="D167" s="1145">
        <f>SUM(D164:D166)</f>
        <v>0</v>
      </c>
      <c r="E167" s="1156">
        <f>SUM(E164:E166)</f>
        <v>0</v>
      </c>
      <c r="F167" s="1156">
        <f t="shared" ref="F167:P167" si="52">SUM(F164:F166)</f>
        <v>0</v>
      </c>
      <c r="G167" s="1156">
        <f t="shared" si="52"/>
        <v>0</v>
      </c>
      <c r="H167" s="1156">
        <f t="shared" si="52"/>
        <v>0</v>
      </c>
      <c r="I167" s="1156">
        <f t="shared" si="52"/>
        <v>0</v>
      </c>
      <c r="J167" s="1156">
        <f t="shared" si="52"/>
        <v>0</v>
      </c>
      <c r="K167" s="1156">
        <f t="shared" si="52"/>
        <v>0</v>
      </c>
      <c r="L167" s="1156">
        <f t="shared" si="52"/>
        <v>0</v>
      </c>
      <c r="M167" s="1156">
        <f t="shared" si="52"/>
        <v>0</v>
      </c>
      <c r="N167" s="1156">
        <f t="shared" si="52"/>
        <v>0</v>
      </c>
      <c r="O167" s="1156">
        <f t="shared" si="52"/>
        <v>0</v>
      </c>
      <c r="P167" s="1146">
        <f t="shared" si="52"/>
        <v>0</v>
      </c>
      <c r="Q167" s="1061"/>
      <c r="R167" s="1058"/>
    </row>
    <row r="168" spans="2:18">
      <c r="B168" s="1057"/>
      <c r="C168" s="1069" t="s">
        <v>3702</v>
      </c>
      <c r="D168" s="658"/>
      <c r="E168" s="659"/>
      <c r="F168" s="659"/>
      <c r="G168" s="659"/>
      <c r="H168" s="659"/>
      <c r="I168" s="659"/>
      <c r="J168" s="659"/>
      <c r="K168" s="659"/>
      <c r="L168" s="659"/>
      <c r="M168" s="659"/>
      <c r="N168" s="659"/>
      <c r="O168" s="659"/>
      <c r="P168" s="660"/>
      <c r="Q168" s="1061"/>
      <c r="R168" s="1058"/>
    </row>
    <row r="169" spans="2:18">
      <c r="B169" s="1057"/>
      <c r="C169" s="1082" t="s">
        <v>3701</v>
      </c>
      <c r="D169" s="1114">
        <f>D167-D168</f>
        <v>0</v>
      </c>
      <c r="E169" s="1154">
        <f t="shared" ref="E169:P169" si="53">E167-E168</f>
        <v>0</v>
      </c>
      <c r="F169" s="1154">
        <f t="shared" si="53"/>
        <v>0</v>
      </c>
      <c r="G169" s="1154">
        <f t="shared" si="53"/>
        <v>0</v>
      </c>
      <c r="H169" s="1154">
        <f t="shared" si="53"/>
        <v>0</v>
      </c>
      <c r="I169" s="1154">
        <f t="shared" si="53"/>
        <v>0</v>
      </c>
      <c r="J169" s="1154">
        <f t="shared" si="53"/>
        <v>0</v>
      </c>
      <c r="K169" s="1154">
        <f t="shared" si="53"/>
        <v>0</v>
      </c>
      <c r="L169" s="1154">
        <f t="shared" si="53"/>
        <v>0</v>
      </c>
      <c r="M169" s="1154">
        <f t="shared" si="53"/>
        <v>0</v>
      </c>
      <c r="N169" s="1154">
        <f t="shared" si="53"/>
        <v>0</v>
      </c>
      <c r="O169" s="1154">
        <f t="shared" si="53"/>
        <v>0</v>
      </c>
      <c r="P169" s="1148">
        <f t="shared" si="53"/>
        <v>0</v>
      </c>
      <c r="Q169" s="1061"/>
      <c r="R169" s="1058"/>
    </row>
    <row r="170" spans="2:18">
      <c r="B170" s="1057"/>
      <c r="C170" s="602" t="s">
        <v>2651</v>
      </c>
      <c r="D170" s="1114">
        <f>-(SUM(D79:D83)+SUM(D91:D92))</f>
        <v>0</v>
      </c>
      <c r="E170" s="1154">
        <f t="shared" ref="E170:P170" si="54">-(SUM(E79:E83)+SUM(E91:E92))</f>
        <v>0</v>
      </c>
      <c r="F170" s="1154">
        <f t="shared" si="54"/>
        <v>0</v>
      </c>
      <c r="G170" s="1154">
        <f t="shared" si="54"/>
        <v>0</v>
      </c>
      <c r="H170" s="1154">
        <f t="shared" si="54"/>
        <v>0</v>
      </c>
      <c r="I170" s="1154">
        <f t="shared" si="54"/>
        <v>0</v>
      </c>
      <c r="J170" s="1154">
        <f t="shared" si="54"/>
        <v>0</v>
      </c>
      <c r="K170" s="1154">
        <f t="shared" si="54"/>
        <v>0</v>
      </c>
      <c r="L170" s="1154">
        <f t="shared" si="54"/>
        <v>0</v>
      </c>
      <c r="M170" s="1154">
        <f t="shared" si="54"/>
        <v>0</v>
      </c>
      <c r="N170" s="1154">
        <f t="shared" si="54"/>
        <v>0</v>
      </c>
      <c r="O170" s="1154">
        <f t="shared" si="54"/>
        <v>0</v>
      </c>
      <c r="P170" s="1148">
        <f t="shared" si="54"/>
        <v>0</v>
      </c>
      <c r="Q170" s="1061"/>
      <c r="R170" s="1058"/>
    </row>
    <row r="171" spans="2:18">
      <c r="B171" s="1057"/>
      <c r="C171" s="1185" t="s">
        <v>490</v>
      </c>
      <c r="D171" s="1114">
        <f>-D33</f>
        <v>0</v>
      </c>
      <c r="E171" s="1154">
        <f t="shared" ref="E171:P171" si="55">-E33</f>
        <v>0</v>
      </c>
      <c r="F171" s="1154">
        <f t="shared" si="55"/>
        <v>0</v>
      </c>
      <c r="G171" s="1154">
        <f t="shared" si="55"/>
        <v>0</v>
      </c>
      <c r="H171" s="1154">
        <f t="shared" si="55"/>
        <v>0</v>
      </c>
      <c r="I171" s="1154">
        <f t="shared" si="55"/>
        <v>0</v>
      </c>
      <c r="J171" s="1154">
        <f t="shared" si="55"/>
        <v>0</v>
      </c>
      <c r="K171" s="1154">
        <f t="shared" si="55"/>
        <v>0</v>
      </c>
      <c r="L171" s="1154">
        <f t="shared" si="55"/>
        <v>0</v>
      </c>
      <c r="M171" s="1154">
        <f t="shared" si="55"/>
        <v>0</v>
      </c>
      <c r="N171" s="1154">
        <f t="shared" si="55"/>
        <v>0</v>
      </c>
      <c r="O171" s="1154">
        <f t="shared" si="55"/>
        <v>0</v>
      </c>
      <c r="P171" s="1148">
        <f t="shared" si="55"/>
        <v>0</v>
      </c>
      <c r="Q171" s="1061"/>
      <c r="R171" s="1058"/>
    </row>
    <row r="172" spans="2:18">
      <c r="B172" s="1057"/>
      <c r="C172" s="1157" t="s">
        <v>491</v>
      </c>
      <c r="D172" s="661"/>
      <c r="E172" s="662"/>
      <c r="F172" s="662"/>
      <c r="G172" s="662"/>
      <c r="H172" s="662"/>
      <c r="I172" s="662"/>
      <c r="J172" s="662"/>
      <c r="K172" s="662"/>
      <c r="L172" s="662"/>
      <c r="M172" s="662"/>
      <c r="N172" s="662"/>
      <c r="O172" s="662"/>
      <c r="P172" s="663">
        <f>Q18+Q31+SUM(D91:P92)</f>
        <v>0</v>
      </c>
      <c r="Q172" s="1061"/>
      <c r="R172" s="1058"/>
    </row>
    <row r="173" spans="2:18">
      <c r="B173" s="1057"/>
      <c r="C173" s="1149" t="s">
        <v>1669</v>
      </c>
      <c r="D173" s="797"/>
      <c r="E173" s="794"/>
      <c r="F173" s="794"/>
      <c r="G173" s="794"/>
      <c r="H173" s="794"/>
      <c r="I173" s="794"/>
      <c r="J173" s="794"/>
      <c r="K173" s="794"/>
      <c r="L173" s="794"/>
      <c r="M173" s="794"/>
      <c r="N173" s="794"/>
      <c r="O173" s="794"/>
      <c r="P173" s="751"/>
      <c r="Q173" s="1061"/>
      <c r="R173" s="1058"/>
    </row>
    <row r="174" spans="2:18">
      <c r="B174" s="1057"/>
      <c r="C174" s="1161"/>
      <c r="D174" s="1161"/>
      <c r="E174" s="1161"/>
      <c r="F174" s="1161"/>
      <c r="G174" s="1161"/>
      <c r="H174" s="1161"/>
      <c r="I174" s="1161"/>
      <c r="J174" s="1161"/>
      <c r="K174" s="1161"/>
      <c r="L174" s="1161"/>
      <c r="M174" s="1161"/>
      <c r="N174" s="1161"/>
      <c r="O174" s="1161"/>
      <c r="P174" s="1161"/>
      <c r="Q174" s="1061"/>
      <c r="R174" s="1058"/>
    </row>
    <row r="175" spans="2:18">
      <c r="B175" s="1057"/>
      <c r="C175" s="1090" t="s">
        <v>492</v>
      </c>
      <c r="D175" s="699">
        <f>SUM(D169:D172)</f>
        <v>0</v>
      </c>
      <c r="E175" s="699">
        <f t="shared" ref="E175:P175" si="56">SUM(E169:E172)</f>
        <v>0</v>
      </c>
      <c r="F175" s="699">
        <f t="shared" si="56"/>
        <v>0</v>
      </c>
      <c r="G175" s="699">
        <f t="shared" si="56"/>
        <v>0</v>
      </c>
      <c r="H175" s="699">
        <f t="shared" si="56"/>
        <v>0</v>
      </c>
      <c r="I175" s="699">
        <f t="shared" si="56"/>
        <v>0</v>
      </c>
      <c r="J175" s="699">
        <f t="shared" si="56"/>
        <v>0</v>
      </c>
      <c r="K175" s="699">
        <f t="shared" si="56"/>
        <v>0</v>
      </c>
      <c r="L175" s="699">
        <f t="shared" si="56"/>
        <v>0</v>
      </c>
      <c r="M175" s="699">
        <f t="shared" si="56"/>
        <v>0</v>
      </c>
      <c r="N175" s="699">
        <f t="shared" si="56"/>
        <v>0</v>
      </c>
      <c r="O175" s="699">
        <f t="shared" si="56"/>
        <v>0</v>
      </c>
      <c r="P175" s="701">
        <f t="shared" si="56"/>
        <v>0</v>
      </c>
      <c r="Q175" s="1061"/>
      <c r="R175" s="1058"/>
    </row>
    <row r="176" spans="2:18">
      <c r="B176" s="1057"/>
      <c r="C176" s="986"/>
      <c r="E176" s="925"/>
      <c r="F176" s="925"/>
      <c r="G176" s="925"/>
      <c r="H176" s="925"/>
      <c r="I176" s="925"/>
      <c r="J176" s="925"/>
      <c r="K176" s="925"/>
      <c r="L176" s="925"/>
      <c r="M176" s="925"/>
      <c r="N176" s="925"/>
      <c r="O176" s="925"/>
      <c r="P176" s="925"/>
      <c r="Q176" s="1061"/>
      <c r="R176" s="1058"/>
    </row>
    <row r="177" spans="2:18">
      <c r="B177" s="1057"/>
      <c r="C177" s="1090" t="s">
        <v>1567</v>
      </c>
      <c r="D177" s="699">
        <f>SUM(D169:D173)+D54+D55+D56-D124</f>
        <v>0</v>
      </c>
      <c r="E177" s="699">
        <f t="shared" ref="E177:P177" si="57">SUM(E169:E173)+E54+E55+E56-E124</f>
        <v>0</v>
      </c>
      <c r="F177" s="699">
        <f t="shared" si="57"/>
        <v>0</v>
      </c>
      <c r="G177" s="699">
        <f t="shared" si="57"/>
        <v>0</v>
      </c>
      <c r="H177" s="699">
        <f t="shared" si="57"/>
        <v>0</v>
      </c>
      <c r="I177" s="699">
        <f t="shared" si="57"/>
        <v>0</v>
      </c>
      <c r="J177" s="699">
        <f t="shared" si="57"/>
        <v>0</v>
      </c>
      <c r="K177" s="699">
        <f t="shared" si="57"/>
        <v>0</v>
      </c>
      <c r="L177" s="699">
        <f t="shared" si="57"/>
        <v>0</v>
      </c>
      <c r="M177" s="699">
        <f t="shared" si="57"/>
        <v>0</v>
      </c>
      <c r="N177" s="699">
        <f t="shared" si="57"/>
        <v>0</v>
      </c>
      <c r="O177" s="699">
        <f t="shared" si="57"/>
        <v>0</v>
      </c>
      <c r="P177" s="701">
        <f t="shared" si="57"/>
        <v>0</v>
      </c>
      <c r="Q177" s="1061"/>
      <c r="R177" s="1058"/>
    </row>
    <row r="178" spans="2:18">
      <c r="B178" s="1057"/>
      <c r="C178" s="1161"/>
      <c r="D178" s="1186"/>
      <c r="E178" s="1186"/>
      <c r="F178" s="1186"/>
      <c r="G178" s="1186"/>
      <c r="H178" s="1186"/>
      <c r="I178" s="1186"/>
      <c r="J178" s="1186"/>
      <c r="K178" s="1186"/>
      <c r="L178" s="1186"/>
      <c r="M178" s="1186"/>
      <c r="N178" s="1098"/>
      <c r="O178" s="1098"/>
      <c r="P178" s="1098"/>
      <c r="Q178" s="1098"/>
      <c r="R178" s="1058"/>
    </row>
    <row r="179" spans="2:18">
      <c r="B179" s="1057"/>
      <c r="C179" s="1161"/>
      <c r="D179" s="1161"/>
      <c r="E179" s="1161"/>
      <c r="F179" s="1161"/>
      <c r="G179" s="1161"/>
      <c r="H179" s="1179" t="s">
        <v>2832</v>
      </c>
      <c r="I179" s="838"/>
      <c r="J179" s="1161"/>
      <c r="K179" s="1161"/>
      <c r="L179" s="1161"/>
      <c r="M179" s="1161"/>
      <c r="N179" s="1098"/>
      <c r="O179" s="1098"/>
      <c r="P179" s="1098"/>
      <c r="Q179" s="1098"/>
      <c r="R179" s="1058"/>
    </row>
    <row r="180" spans="2:18">
      <c r="B180" s="1057"/>
      <c r="E180" s="1177"/>
      <c r="F180" s="1175" t="s">
        <v>1568</v>
      </c>
      <c r="G180" s="1161"/>
      <c r="H180" s="1175" t="s">
        <v>1569</v>
      </c>
      <c r="I180" s="1222"/>
      <c r="K180" s="1188"/>
      <c r="L180" s="1188"/>
      <c r="M180" s="1161"/>
      <c r="N180" s="1098"/>
      <c r="O180" s="1098"/>
      <c r="P180" s="1098"/>
      <c r="Q180" s="1098"/>
      <c r="R180" s="1058"/>
    </row>
    <row r="181" spans="2:18">
      <c r="B181" s="1057"/>
      <c r="E181" s="1175" t="s">
        <v>1570</v>
      </c>
      <c r="F181" s="1189" t="e">
        <f>+IRR(D175:P175)</f>
        <v>#NUM!</v>
      </c>
      <c r="G181" s="1161"/>
      <c r="H181" s="1179" t="s">
        <v>1570</v>
      </c>
      <c r="I181" s="1181">
        <f>+$D175+NPV(I179,$E175:$P175)</f>
        <v>0</v>
      </c>
      <c r="K181" s="1190"/>
      <c r="L181" s="1190"/>
      <c r="M181" s="1191"/>
      <c r="R181" s="1058"/>
    </row>
    <row r="182" spans="2:18">
      <c r="B182" s="1057"/>
      <c r="E182" s="1175" t="s">
        <v>1571</v>
      </c>
      <c r="F182" s="1178" t="e">
        <f>+IRR(D177:P177)</f>
        <v>#NUM!</v>
      </c>
      <c r="G182" s="1161"/>
      <c r="H182" s="1179" t="s">
        <v>1571</v>
      </c>
      <c r="I182" s="1181">
        <f>+$D177+NPV(I179,$E177:$P177)</f>
        <v>0</v>
      </c>
      <c r="K182" s="1190"/>
      <c r="L182" s="1190"/>
      <c r="M182" s="1191"/>
      <c r="R182" s="1058"/>
    </row>
    <row r="183" spans="2:18">
      <c r="B183" s="1057"/>
      <c r="E183" s="1194"/>
      <c r="F183" s="1192"/>
      <c r="G183" s="1161"/>
      <c r="H183" s="1193"/>
      <c r="I183" s="1190"/>
      <c r="K183" s="1190"/>
      <c r="L183" s="1190"/>
      <c r="M183" s="1191"/>
      <c r="R183" s="1058"/>
    </row>
    <row r="184" spans="2:18">
      <c r="B184" s="1195"/>
      <c r="C184" s="1196"/>
      <c r="D184" s="1196"/>
      <c r="E184" s="1196"/>
      <c r="F184" s="1196"/>
      <c r="G184" s="1196"/>
      <c r="H184" s="1196"/>
      <c r="I184" s="1196"/>
      <c r="J184" s="1196"/>
      <c r="K184" s="1196"/>
      <c r="L184" s="1196"/>
      <c r="M184" s="1196"/>
      <c r="N184" s="1196"/>
      <c r="O184" s="1196"/>
      <c r="P184" s="1196"/>
      <c r="Q184" s="1196"/>
      <c r="R184" s="1197"/>
    </row>
    <row r="185" spans="2:18"/>
    <row r="186" spans="2:18">
      <c r="B186" s="1659" t="s">
        <v>3811</v>
      </c>
      <c r="C186" s="1660"/>
      <c r="D186" s="1660"/>
      <c r="E186" s="1660"/>
      <c r="F186" s="1660"/>
      <c r="G186" s="1660"/>
      <c r="H186" s="1660"/>
      <c r="I186" s="1660"/>
      <c r="J186" s="1660"/>
      <c r="K186" s="1660"/>
      <c r="L186" s="1660"/>
      <c r="M186" s="1223"/>
      <c r="N186" s="1223"/>
      <c r="O186" s="1223"/>
      <c r="P186" s="1223"/>
      <c r="Q186" s="1223"/>
      <c r="R186" s="1224"/>
    </row>
    <row r="187" spans="2:18"/>
    <row r="188" spans="2:18">
      <c r="B188" s="1653">
        <f>'F1'!$K$19</f>
        <v>0</v>
      </c>
      <c r="C188" s="1654"/>
      <c r="D188" s="1654"/>
      <c r="E188" s="1654"/>
      <c r="F188" s="1654"/>
      <c r="G188" s="1654"/>
      <c r="H188" s="1654"/>
      <c r="I188" s="1654"/>
      <c r="J188" s="1654"/>
      <c r="K188" s="1654"/>
      <c r="L188" s="1654"/>
      <c r="M188" s="1198"/>
      <c r="N188" s="1198"/>
      <c r="O188" s="1198"/>
      <c r="P188" s="1198"/>
      <c r="Q188" s="1198"/>
      <c r="R188" s="1199"/>
    </row>
    <row r="189" spans="2:18"/>
    <row r="190" spans="2:18" hidden="1">
      <c r="R190" s="960" t="s">
        <v>1703</v>
      </c>
    </row>
  </sheetData>
  <sheetProtection algorithmName="SHA-512" hashValue="u264wt8gTlpmyQZ3KAOcly5igqR3QB9zSJfFx0FYjiZv1v81JeQ/BpRIHH25ZPkXNRP4UT1wE2NrcivTX5ryGw==" saltValue="Hs42LCWfhfE0WCkeLqXfmQ==" spinCount="100000" sheet="1" objects="1" scenarios="1" selectLockedCells="1"/>
  <mergeCells count="4">
    <mergeCell ref="C3:Q3"/>
    <mergeCell ref="B186:L186"/>
    <mergeCell ref="B188:L188"/>
    <mergeCell ref="H153:H154"/>
  </mergeCells>
  <phoneticPr fontId="0" type="noConversion"/>
  <pageMargins left="0.74803149606299213" right="0.74803149606299213" top="0.98425196850393704" bottom="0.98425196850393704" header="0.51181102362204722" footer="0.51181102362204722"/>
  <pageSetup paperSize="9" scale="27" fitToWidth="3"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3"/>
  <dimension ref="B1:R192"/>
  <sheetViews>
    <sheetView showGridLines="0" showRowColHeaders="0" zoomScale="75" zoomScaleNormal="75" zoomScaleSheetLayoutView="75" workbookViewId="0">
      <selection activeCell="D13" sqref="D13"/>
    </sheetView>
  </sheetViews>
  <sheetFormatPr defaultColWidth="0" defaultRowHeight="12.75" zeroHeight="1"/>
  <cols>
    <col min="1" max="1" width="2.42578125" style="919" customWidth="1"/>
    <col min="2" max="2" width="3" style="919" customWidth="1"/>
    <col min="3" max="3" width="68.5703125" style="919" customWidth="1"/>
    <col min="4" max="16" width="14.5703125" style="919" customWidth="1"/>
    <col min="17" max="17" width="12.140625" style="919" customWidth="1"/>
    <col min="18" max="18" width="7" style="919" customWidth="1"/>
    <col min="19" max="19" width="9.140625" style="919" customWidth="1"/>
    <col min="20" max="16384" width="0" style="919" hidden="1"/>
  </cols>
  <sheetData>
    <row r="1" spans="2:18"/>
    <row r="2" spans="2:18">
      <c r="B2" s="1054"/>
      <c r="C2" s="1055"/>
      <c r="D2" s="1055"/>
      <c r="E2" s="1055"/>
      <c r="F2" s="1055"/>
      <c r="G2" s="1055"/>
      <c r="H2" s="1055"/>
      <c r="I2" s="1055"/>
      <c r="J2" s="1055"/>
      <c r="K2" s="1055"/>
      <c r="L2" s="1055"/>
      <c r="M2" s="1055"/>
      <c r="N2" s="1055"/>
      <c r="O2" s="1055"/>
      <c r="P2" s="1055"/>
      <c r="Q2" s="1055"/>
      <c r="R2" s="1056"/>
    </row>
    <row r="3" spans="2:18" ht="41.25" customHeight="1">
      <c r="B3" s="1057"/>
      <c r="C3" s="2042" t="s">
        <v>1672</v>
      </c>
      <c r="D3" s="2042"/>
      <c r="E3" s="2042"/>
      <c r="F3" s="2042"/>
      <c r="G3" s="2042"/>
      <c r="H3" s="2042"/>
      <c r="I3" s="2042"/>
      <c r="J3" s="2042"/>
      <c r="K3" s="2042"/>
      <c r="L3" s="2042"/>
      <c r="M3" s="2042"/>
      <c r="N3" s="2042"/>
      <c r="O3" s="2042"/>
      <c r="P3" s="2042"/>
      <c r="Q3" s="2042"/>
      <c r="R3" s="1058"/>
    </row>
    <row r="4" spans="2:18" ht="7.5" customHeight="1">
      <c r="B4" s="1057"/>
      <c r="C4" s="1059"/>
      <c r="E4" s="1060"/>
      <c r="F4" s="1060"/>
      <c r="G4" s="1060"/>
      <c r="I4" s="1059"/>
      <c r="J4" s="1061"/>
      <c r="K4" s="1061"/>
      <c r="L4" s="1061"/>
      <c r="M4" s="1061"/>
      <c r="N4" s="1061"/>
      <c r="O4" s="1061"/>
      <c r="P4" s="1061"/>
      <c r="Q4" s="1061"/>
      <c r="R4" s="1058"/>
    </row>
    <row r="5" spans="2:18" ht="24" customHeight="1">
      <c r="B5" s="1057"/>
      <c r="C5" s="2045" t="s">
        <v>1674</v>
      </c>
      <c r="D5" s="2046"/>
      <c r="E5" s="2046"/>
      <c r="F5" s="2046"/>
      <c r="G5" s="2046"/>
      <c r="H5" s="2046"/>
      <c r="I5" s="2046"/>
      <c r="J5" s="2046"/>
      <c r="K5" s="2046"/>
      <c r="L5" s="2046"/>
      <c r="M5" s="2046"/>
      <c r="N5" s="2046"/>
      <c r="O5" s="2046"/>
      <c r="P5" s="2046"/>
      <c r="Q5" s="2047"/>
      <c r="R5" s="1058"/>
    </row>
    <row r="6" spans="2:18">
      <c r="B6" s="1057"/>
      <c r="C6" s="1059"/>
      <c r="E6" s="1060"/>
      <c r="F6" s="1060"/>
      <c r="G6" s="1060"/>
      <c r="I6" s="1059"/>
      <c r="J6" s="1061"/>
      <c r="K6" s="1061"/>
      <c r="L6" s="1061"/>
      <c r="M6" s="1061"/>
      <c r="N6" s="1061"/>
      <c r="O6" s="1061"/>
      <c r="P6" s="1061"/>
      <c r="Q6" s="1061"/>
      <c r="R6" s="1058"/>
    </row>
    <row r="7" spans="2:18" ht="15.75">
      <c r="B7" s="1057"/>
      <c r="D7" s="1062" t="s">
        <v>5667</v>
      </c>
      <c r="E7" s="2048"/>
      <c r="F7" s="2049"/>
      <c r="G7" s="2049"/>
      <c r="H7" s="2050"/>
      <c r="I7" s="1059"/>
      <c r="J7" s="1061"/>
      <c r="K7" s="1061"/>
      <c r="L7" s="1061"/>
      <c r="M7" s="1061"/>
      <c r="N7" s="1061"/>
      <c r="O7" s="1061"/>
      <c r="P7" s="1061"/>
      <c r="Q7" s="1061"/>
      <c r="R7" s="1058"/>
    </row>
    <row r="8" spans="2:18">
      <c r="B8" s="1057"/>
      <c r="C8" s="1059"/>
      <c r="E8" s="1060"/>
      <c r="F8" s="1060"/>
      <c r="G8" s="1060"/>
      <c r="I8" s="1059"/>
      <c r="J8" s="1061"/>
      <c r="K8" s="1061"/>
      <c r="L8" s="1061"/>
      <c r="M8" s="1061"/>
      <c r="N8" s="1061"/>
      <c r="O8" s="1061"/>
      <c r="P8" s="1061"/>
      <c r="Q8" s="1061"/>
      <c r="R8" s="1058"/>
    </row>
    <row r="9" spans="2:18" ht="18">
      <c r="B9" s="1057"/>
      <c r="C9" s="1063" t="s">
        <v>1473</v>
      </c>
      <c r="D9" s="1064"/>
      <c r="E9" s="1064"/>
      <c r="F9" s="1064"/>
      <c r="G9" s="1064"/>
      <c r="H9" s="1064"/>
      <c r="I9" s="1064"/>
      <c r="J9" s="1064"/>
      <c r="K9" s="1064"/>
      <c r="L9" s="1064"/>
      <c r="M9" s="1064"/>
      <c r="N9" s="1064"/>
      <c r="O9" s="1061"/>
      <c r="P9" s="1061"/>
      <c r="Q9" s="1061"/>
      <c r="R9" s="1058"/>
    </row>
    <row r="10" spans="2:18" ht="18">
      <c r="B10" s="1057"/>
      <c r="C10" s="1063"/>
      <c r="D10" s="1064"/>
      <c r="E10" s="1064"/>
      <c r="F10" s="1064"/>
      <c r="G10" s="1064"/>
      <c r="H10" s="1064"/>
      <c r="I10" s="1064"/>
      <c r="J10" s="1064"/>
      <c r="K10" s="1064"/>
      <c r="L10" s="1064"/>
      <c r="M10" s="1064"/>
      <c r="N10" s="1064"/>
      <c r="O10" s="1061"/>
      <c r="P10" s="1061"/>
      <c r="Q10" s="1061"/>
      <c r="R10" s="1058"/>
    </row>
    <row r="11" spans="2:18" ht="23.25" customHeight="1">
      <c r="B11" s="1057"/>
      <c r="C11" s="1065"/>
      <c r="D11" s="1066" t="s">
        <v>2443</v>
      </c>
      <c r="E11" s="1064"/>
      <c r="F11" s="1064"/>
      <c r="G11" s="1064"/>
      <c r="H11" s="1064"/>
      <c r="I11" s="1064"/>
      <c r="J11" s="1064"/>
      <c r="K11" s="1064"/>
      <c r="L11" s="1064"/>
      <c r="M11" s="1064"/>
      <c r="N11" s="1064"/>
      <c r="O11" s="1061"/>
      <c r="P11" s="1061"/>
      <c r="Q11" s="1061"/>
      <c r="R11" s="1058"/>
    </row>
    <row r="12" spans="2:18">
      <c r="B12" s="1057"/>
      <c r="C12" s="1067"/>
      <c r="D12" s="697" t="str">
        <f>IF('F1'!AP39="","0",YEAR('F1'!AP39))</f>
        <v>0</v>
      </c>
      <c r="E12" s="1068">
        <f t="shared" ref="E12:P12" si="0">+D12+1</f>
        <v>1</v>
      </c>
      <c r="F12" s="1068">
        <f t="shared" si="0"/>
        <v>2</v>
      </c>
      <c r="G12" s="1068">
        <f t="shared" si="0"/>
        <v>3</v>
      </c>
      <c r="H12" s="1068">
        <f t="shared" si="0"/>
        <v>4</v>
      </c>
      <c r="I12" s="1068">
        <f t="shared" si="0"/>
        <v>5</v>
      </c>
      <c r="J12" s="1068">
        <f t="shared" si="0"/>
        <v>6</v>
      </c>
      <c r="K12" s="1068">
        <f t="shared" si="0"/>
        <v>7</v>
      </c>
      <c r="L12" s="1068">
        <f t="shared" si="0"/>
        <v>8</v>
      </c>
      <c r="M12" s="1068">
        <f t="shared" si="0"/>
        <v>9</v>
      </c>
      <c r="N12" s="1068">
        <f t="shared" si="0"/>
        <v>10</v>
      </c>
      <c r="O12" s="1068">
        <f t="shared" si="0"/>
        <v>11</v>
      </c>
      <c r="P12" s="1068">
        <f t="shared" si="0"/>
        <v>12</v>
      </c>
      <c r="Q12" s="1068" t="s">
        <v>632</v>
      </c>
      <c r="R12" s="1058"/>
    </row>
    <row r="13" spans="2:18">
      <c r="B13" s="1057"/>
      <c r="C13" s="1069" t="s">
        <v>1459</v>
      </c>
      <c r="D13" s="658"/>
      <c r="E13" s="658"/>
      <c r="F13" s="658"/>
      <c r="G13" s="658"/>
      <c r="H13" s="658"/>
      <c r="I13" s="658"/>
      <c r="J13" s="1070"/>
      <c r="K13" s="1071"/>
      <c r="L13" s="1071"/>
      <c r="M13" s="1071"/>
      <c r="N13" s="1071"/>
      <c r="O13" s="1071"/>
      <c r="P13" s="1072"/>
      <c r="Q13" s="1073">
        <f>SUM(D13:P13)</f>
        <v>0</v>
      </c>
      <c r="R13" s="1058"/>
    </row>
    <row r="14" spans="2:18">
      <c r="B14" s="1057"/>
      <c r="C14" s="1069" t="s">
        <v>1460</v>
      </c>
      <c r="D14" s="658"/>
      <c r="E14" s="658"/>
      <c r="F14" s="658"/>
      <c r="G14" s="658"/>
      <c r="H14" s="658"/>
      <c r="I14" s="658"/>
      <c r="J14" s="1074"/>
      <c r="K14" s="1075"/>
      <c r="L14" s="1075"/>
      <c r="M14" s="1075"/>
      <c r="N14" s="1075"/>
      <c r="O14" s="1075"/>
      <c r="P14" s="1076"/>
      <c r="Q14" s="1077">
        <f>SUM(D14:P14)</f>
        <v>0</v>
      </c>
      <c r="R14" s="1058"/>
    </row>
    <row r="15" spans="2:18">
      <c r="B15" s="1057"/>
      <c r="C15" s="600" t="s">
        <v>1461</v>
      </c>
      <c r="D15" s="658"/>
      <c r="E15" s="658"/>
      <c r="F15" s="658"/>
      <c r="G15" s="658"/>
      <c r="H15" s="658"/>
      <c r="I15" s="658"/>
      <c r="J15" s="1078"/>
      <c r="K15" s="1079"/>
      <c r="L15" s="1079"/>
      <c r="M15" s="1079"/>
      <c r="N15" s="1079"/>
      <c r="O15" s="1079"/>
      <c r="P15" s="1080"/>
      <c r="Q15" s="1081">
        <f>SUM(D15:P15)</f>
        <v>0</v>
      </c>
      <c r="R15" s="1058"/>
    </row>
    <row r="16" spans="2:18">
      <c r="B16" s="1057"/>
      <c r="C16" s="1082" t="s">
        <v>1632</v>
      </c>
      <c r="D16" s="699">
        <f t="shared" ref="D16:I16" si="1">SUM(D13:D15)</f>
        <v>0</v>
      </c>
      <c r="E16" s="699">
        <f t="shared" si="1"/>
        <v>0</v>
      </c>
      <c r="F16" s="699">
        <f t="shared" si="1"/>
        <v>0</v>
      </c>
      <c r="G16" s="699">
        <f t="shared" si="1"/>
        <v>0</v>
      </c>
      <c r="H16" s="699">
        <f t="shared" si="1"/>
        <v>0</v>
      </c>
      <c r="I16" s="699">
        <f t="shared" si="1"/>
        <v>0</v>
      </c>
      <c r="J16" s="1083"/>
      <c r="K16" s="1083"/>
      <c r="L16" s="1083"/>
      <c r="M16" s="1083"/>
      <c r="N16" s="1083"/>
      <c r="O16" s="1083"/>
      <c r="P16" s="1084"/>
      <c r="Q16" s="1085">
        <f>Q15+Q14+Q13</f>
        <v>0</v>
      </c>
      <c r="R16" s="1058"/>
    </row>
    <row r="17" spans="2:18">
      <c r="B17" s="1057"/>
      <c r="C17" s="1069" t="s">
        <v>1631</v>
      </c>
      <c r="D17" s="658"/>
      <c r="E17" s="658"/>
      <c r="F17" s="658"/>
      <c r="G17" s="658"/>
      <c r="H17" s="658"/>
      <c r="I17" s="658"/>
      <c r="J17" s="1070"/>
      <c r="K17" s="1071"/>
      <c r="L17" s="1071"/>
      <c r="M17" s="1071"/>
      <c r="N17" s="1071"/>
      <c r="O17" s="1071"/>
      <c r="P17" s="1072"/>
      <c r="Q17" s="1086">
        <f>SUM(D17:P17)</f>
        <v>0</v>
      </c>
      <c r="R17" s="1058"/>
    </row>
    <row r="18" spans="2:18">
      <c r="B18" s="1057"/>
      <c r="C18" s="1069" t="s">
        <v>1630</v>
      </c>
      <c r="D18" s="658"/>
      <c r="E18" s="658"/>
      <c r="F18" s="658"/>
      <c r="G18" s="658"/>
      <c r="H18" s="658"/>
      <c r="I18" s="658"/>
      <c r="J18" s="1074"/>
      <c r="K18" s="1075"/>
      <c r="L18" s="1075"/>
      <c r="M18" s="1075"/>
      <c r="N18" s="1075"/>
      <c r="O18" s="1075"/>
      <c r="P18" s="1076"/>
      <c r="Q18" s="1086">
        <f>SUM(D18:P18)</f>
        <v>0</v>
      </c>
      <c r="R18" s="1058"/>
    </row>
    <row r="19" spans="2:18">
      <c r="B19" s="1057"/>
      <c r="C19" s="1082" t="s">
        <v>1633</v>
      </c>
      <c r="D19" s="743">
        <f t="shared" ref="D19:I19" si="2">SUM(D17:D18)</f>
        <v>0</v>
      </c>
      <c r="E19" s="743">
        <f t="shared" si="2"/>
        <v>0</v>
      </c>
      <c r="F19" s="743">
        <f t="shared" si="2"/>
        <v>0</v>
      </c>
      <c r="G19" s="743">
        <f t="shared" si="2"/>
        <v>0</v>
      </c>
      <c r="H19" s="743">
        <f t="shared" si="2"/>
        <v>0</v>
      </c>
      <c r="I19" s="743">
        <f t="shared" si="2"/>
        <v>0</v>
      </c>
      <c r="J19" s="1087"/>
      <c r="K19" s="1088"/>
      <c r="L19" s="1088"/>
      <c r="M19" s="1088"/>
      <c r="N19" s="1088"/>
      <c r="O19" s="1088"/>
      <c r="P19" s="1089"/>
      <c r="Q19" s="744">
        <f>Q18+Q17</f>
        <v>0</v>
      </c>
      <c r="R19" s="1058"/>
    </row>
    <row r="20" spans="2:18">
      <c r="B20" s="1057"/>
      <c r="C20" s="1090" t="s">
        <v>1462</v>
      </c>
      <c r="D20" s="699">
        <f t="shared" ref="D20:I20" si="3">+D19+D16</f>
        <v>0</v>
      </c>
      <c r="E20" s="699">
        <f t="shared" si="3"/>
        <v>0</v>
      </c>
      <c r="F20" s="699">
        <f t="shared" si="3"/>
        <v>0</v>
      </c>
      <c r="G20" s="699">
        <f t="shared" si="3"/>
        <v>0</v>
      </c>
      <c r="H20" s="699">
        <f t="shared" si="3"/>
        <v>0</v>
      </c>
      <c r="I20" s="699">
        <f t="shared" si="3"/>
        <v>0</v>
      </c>
      <c r="J20" s="1083"/>
      <c r="K20" s="1083"/>
      <c r="L20" s="1083"/>
      <c r="M20" s="1083"/>
      <c r="N20" s="1083"/>
      <c r="O20" s="1083"/>
      <c r="P20" s="1084"/>
      <c r="Q20" s="1085">
        <f>+Q19+Q16</f>
        <v>0</v>
      </c>
      <c r="R20" s="1058"/>
    </row>
    <row r="21" spans="2:18">
      <c r="B21" s="1057"/>
      <c r="C21" s="1091" t="s">
        <v>1634</v>
      </c>
      <c r="D21" s="658"/>
      <c r="E21" s="658"/>
      <c r="F21" s="658"/>
      <c r="G21" s="658"/>
      <c r="H21" s="658"/>
      <c r="I21" s="658"/>
      <c r="J21" s="1078"/>
      <c r="K21" s="1079"/>
      <c r="L21" s="1079"/>
      <c r="M21" s="1079"/>
      <c r="N21" s="1079"/>
      <c r="O21" s="1079"/>
      <c r="P21" s="1080"/>
      <c r="Q21" s="1085">
        <f>SUM(D21:P21)</f>
        <v>0</v>
      </c>
      <c r="R21" s="1058"/>
    </row>
    <row r="22" spans="2:18">
      <c r="B22" s="1057"/>
      <c r="C22" s="1092"/>
      <c r="D22" s="1093"/>
      <c r="E22" s="1093"/>
      <c r="F22" s="1093"/>
      <c r="G22" s="1093"/>
      <c r="H22" s="1093"/>
      <c r="I22" s="1093"/>
      <c r="J22" s="1093"/>
      <c r="K22" s="1093"/>
      <c r="L22" s="1093"/>
      <c r="M22" s="1093"/>
      <c r="N22" s="1093"/>
      <c r="O22" s="1093"/>
      <c r="P22" s="1093"/>
      <c r="Q22" s="1093"/>
      <c r="R22" s="1058"/>
    </row>
    <row r="23" spans="2:18">
      <c r="B23" s="1057"/>
      <c r="C23" s="1094" t="s">
        <v>1463</v>
      </c>
      <c r="D23" s="786"/>
      <c r="E23" s="787"/>
      <c r="F23" s="787"/>
      <c r="G23" s="787"/>
      <c r="H23" s="787"/>
      <c r="I23" s="787"/>
      <c r="J23" s="787"/>
      <c r="K23" s="787"/>
      <c r="L23" s="787"/>
      <c r="M23" s="787"/>
      <c r="N23" s="787"/>
      <c r="O23" s="787"/>
      <c r="P23" s="788"/>
      <c r="Q23" s="788">
        <f>SUM(D23:P23)</f>
        <v>0</v>
      </c>
      <c r="R23" s="1058"/>
    </row>
    <row r="24" spans="2:18">
      <c r="B24" s="1057"/>
      <c r="C24" s="1069" t="s">
        <v>1464</v>
      </c>
      <c r="D24" s="658"/>
      <c r="E24" s="659"/>
      <c r="F24" s="659"/>
      <c r="G24" s="659"/>
      <c r="H24" s="659"/>
      <c r="I24" s="659"/>
      <c r="J24" s="659"/>
      <c r="K24" s="659"/>
      <c r="L24" s="659"/>
      <c r="M24" s="659"/>
      <c r="N24" s="659"/>
      <c r="O24" s="659"/>
      <c r="P24" s="660"/>
      <c r="Q24" s="788">
        <f>SUM(D24:P24)</f>
        <v>0</v>
      </c>
      <c r="R24" s="1058"/>
    </row>
    <row r="25" spans="2:18">
      <c r="B25" s="1057"/>
      <c r="C25" s="600" t="s">
        <v>1465</v>
      </c>
      <c r="D25" s="658"/>
      <c r="E25" s="659"/>
      <c r="F25" s="659"/>
      <c r="G25" s="659"/>
      <c r="H25" s="659"/>
      <c r="I25" s="659"/>
      <c r="J25" s="659"/>
      <c r="K25" s="659"/>
      <c r="L25" s="659"/>
      <c r="M25" s="659"/>
      <c r="N25" s="659"/>
      <c r="O25" s="659"/>
      <c r="P25" s="660"/>
      <c r="Q25" s="788">
        <f>SUM(D25:P25)</f>
        <v>0</v>
      </c>
      <c r="R25" s="1058"/>
    </row>
    <row r="26" spans="2:18">
      <c r="B26" s="1057"/>
      <c r="C26" s="1082" t="s">
        <v>1470</v>
      </c>
      <c r="D26" s="743">
        <f t="shared" ref="D26:P26" si="4">SUM(D23:D25)</f>
        <v>0</v>
      </c>
      <c r="E26" s="743">
        <f t="shared" si="4"/>
        <v>0</v>
      </c>
      <c r="F26" s="743">
        <f t="shared" si="4"/>
        <v>0</v>
      </c>
      <c r="G26" s="743">
        <f t="shared" si="4"/>
        <v>0</v>
      </c>
      <c r="H26" s="743">
        <f t="shared" si="4"/>
        <v>0</v>
      </c>
      <c r="I26" s="743">
        <f t="shared" si="4"/>
        <v>0</v>
      </c>
      <c r="J26" s="743">
        <f t="shared" si="4"/>
        <v>0</v>
      </c>
      <c r="K26" s="743">
        <f t="shared" si="4"/>
        <v>0</v>
      </c>
      <c r="L26" s="743">
        <f t="shared" si="4"/>
        <v>0</v>
      </c>
      <c r="M26" s="743">
        <f t="shared" si="4"/>
        <v>0</v>
      </c>
      <c r="N26" s="743">
        <f t="shared" si="4"/>
        <v>0</v>
      </c>
      <c r="O26" s="743">
        <f t="shared" si="4"/>
        <v>0</v>
      </c>
      <c r="P26" s="1085">
        <f t="shared" si="4"/>
        <v>0</v>
      </c>
      <c r="Q26" s="1085">
        <f>Q25+Q24+Q23</f>
        <v>0</v>
      </c>
      <c r="R26" s="1058"/>
    </row>
    <row r="27" spans="2:18">
      <c r="B27" s="1057"/>
      <c r="C27" s="1069" t="s">
        <v>1466</v>
      </c>
      <c r="D27" s="658"/>
      <c r="E27" s="659"/>
      <c r="F27" s="659"/>
      <c r="G27" s="659"/>
      <c r="H27" s="659"/>
      <c r="I27" s="659"/>
      <c r="J27" s="659"/>
      <c r="K27" s="659"/>
      <c r="L27" s="659"/>
      <c r="M27" s="659"/>
      <c r="N27" s="659"/>
      <c r="O27" s="659"/>
      <c r="P27" s="660"/>
      <c r="Q27" s="660">
        <f>SUM(D27:P27)</f>
        <v>0</v>
      </c>
      <c r="R27" s="1058"/>
    </row>
    <row r="28" spans="2:18">
      <c r="B28" s="1057"/>
      <c r="C28" s="1069" t="s">
        <v>1467</v>
      </c>
      <c r="D28" s="658"/>
      <c r="E28" s="659"/>
      <c r="F28" s="659"/>
      <c r="G28" s="659"/>
      <c r="H28" s="659"/>
      <c r="I28" s="659"/>
      <c r="J28" s="659"/>
      <c r="K28" s="659"/>
      <c r="L28" s="659"/>
      <c r="M28" s="659"/>
      <c r="N28" s="659"/>
      <c r="O28" s="659"/>
      <c r="P28" s="660"/>
      <c r="Q28" s="660">
        <f>SUM(D28:P28)</f>
        <v>0</v>
      </c>
      <c r="R28" s="1058"/>
    </row>
    <row r="29" spans="2:18">
      <c r="B29" s="1057"/>
      <c r="C29" s="600" t="s">
        <v>1465</v>
      </c>
      <c r="D29" s="658"/>
      <c r="E29" s="659"/>
      <c r="F29" s="659"/>
      <c r="G29" s="659"/>
      <c r="H29" s="659"/>
      <c r="I29" s="659"/>
      <c r="J29" s="659"/>
      <c r="K29" s="659"/>
      <c r="L29" s="659"/>
      <c r="M29" s="659"/>
      <c r="N29" s="659"/>
      <c r="O29" s="659"/>
      <c r="P29" s="660"/>
      <c r="Q29" s="660">
        <f>SUM(D29:P29)</f>
        <v>0</v>
      </c>
      <c r="R29" s="1058"/>
    </row>
    <row r="30" spans="2:18">
      <c r="B30" s="1057"/>
      <c r="C30" s="1095" t="s">
        <v>1471</v>
      </c>
      <c r="D30" s="743">
        <f t="shared" ref="D30:P30" si="5">SUM(D27:D29)</f>
        <v>0</v>
      </c>
      <c r="E30" s="699">
        <f t="shared" si="5"/>
        <v>0</v>
      </c>
      <c r="F30" s="699">
        <f t="shared" si="5"/>
        <v>0</v>
      </c>
      <c r="G30" s="699">
        <f t="shared" si="5"/>
        <v>0</v>
      </c>
      <c r="H30" s="699">
        <f t="shared" si="5"/>
        <v>0</v>
      </c>
      <c r="I30" s="699">
        <f t="shared" si="5"/>
        <v>0</v>
      </c>
      <c r="J30" s="699">
        <f t="shared" si="5"/>
        <v>0</v>
      </c>
      <c r="K30" s="699">
        <f t="shared" si="5"/>
        <v>0</v>
      </c>
      <c r="L30" s="699">
        <f t="shared" si="5"/>
        <v>0</v>
      </c>
      <c r="M30" s="699">
        <f t="shared" si="5"/>
        <v>0</v>
      </c>
      <c r="N30" s="699">
        <f t="shared" si="5"/>
        <v>0</v>
      </c>
      <c r="O30" s="699">
        <f t="shared" si="5"/>
        <v>0</v>
      </c>
      <c r="P30" s="744">
        <f t="shared" si="5"/>
        <v>0</v>
      </c>
      <c r="Q30" s="744">
        <f>Q29+Q28+Q27</f>
        <v>0</v>
      </c>
      <c r="R30" s="1058"/>
    </row>
    <row r="31" spans="2:18">
      <c r="B31" s="1057"/>
      <c r="C31" s="1090" t="s">
        <v>1468</v>
      </c>
      <c r="D31" s="699">
        <f t="shared" ref="D31:Q31" si="6">+D26-D30</f>
        <v>0</v>
      </c>
      <c r="E31" s="700">
        <f t="shared" si="6"/>
        <v>0</v>
      </c>
      <c r="F31" s="700">
        <f t="shared" si="6"/>
        <v>0</v>
      </c>
      <c r="G31" s="700">
        <f t="shared" si="6"/>
        <v>0</v>
      </c>
      <c r="H31" s="700">
        <f t="shared" si="6"/>
        <v>0</v>
      </c>
      <c r="I31" s="700">
        <f t="shared" si="6"/>
        <v>0</v>
      </c>
      <c r="J31" s="700">
        <f t="shared" si="6"/>
        <v>0</v>
      </c>
      <c r="K31" s="700">
        <f t="shared" si="6"/>
        <v>0</v>
      </c>
      <c r="L31" s="700">
        <f t="shared" si="6"/>
        <v>0</v>
      </c>
      <c r="M31" s="700">
        <f t="shared" si="6"/>
        <v>0</v>
      </c>
      <c r="N31" s="700">
        <f t="shared" si="6"/>
        <v>0</v>
      </c>
      <c r="O31" s="700">
        <f t="shared" si="6"/>
        <v>0</v>
      </c>
      <c r="P31" s="701">
        <f t="shared" si="6"/>
        <v>0</v>
      </c>
      <c r="Q31" s="701">
        <f t="shared" si="6"/>
        <v>0</v>
      </c>
      <c r="R31" s="1058"/>
    </row>
    <row r="32" spans="2:18">
      <c r="B32" s="1057"/>
      <c r="D32" s="1096"/>
      <c r="E32" s="1096"/>
      <c r="F32" s="1096"/>
      <c r="G32" s="1096"/>
      <c r="H32" s="1096"/>
      <c r="I32" s="1096"/>
      <c r="J32" s="1096"/>
      <c r="K32" s="1096"/>
      <c r="L32" s="1096"/>
      <c r="M32" s="1096"/>
      <c r="N32" s="1096"/>
      <c r="O32" s="1061"/>
      <c r="P32" s="1061"/>
      <c r="Q32" s="1061"/>
      <c r="R32" s="1058"/>
    </row>
    <row r="33" spans="2:18">
      <c r="B33" s="1057"/>
      <c r="C33" s="1090" t="s">
        <v>1469</v>
      </c>
      <c r="D33" s="699">
        <f>D31</f>
        <v>0</v>
      </c>
      <c r="E33" s="700">
        <f t="shared" ref="E33:P33" si="7">E31-D31</f>
        <v>0</v>
      </c>
      <c r="F33" s="700">
        <f t="shared" si="7"/>
        <v>0</v>
      </c>
      <c r="G33" s="700">
        <f t="shared" si="7"/>
        <v>0</v>
      </c>
      <c r="H33" s="700">
        <f t="shared" si="7"/>
        <v>0</v>
      </c>
      <c r="I33" s="700">
        <f t="shared" si="7"/>
        <v>0</v>
      </c>
      <c r="J33" s="700">
        <f t="shared" si="7"/>
        <v>0</v>
      </c>
      <c r="K33" s="700">
        <f t="shared" si="7"/>
        <v>0</v>
      </c>
      <c r="L33" s="700">
        <f t="shared" si="7"/>
        <v>0</v>
      </c>
      <c r="M33" s="700">
        <f t="shared" si="7"/>
        <v>0</v>
      </c>
      <c r="N33" s="700">
        <f t="shared" si="7"/>
        <v>0</v>
      </c>
      <c r="O33" s="700">
        <f t="shared" si="7"/>
        <v>0</v>
      </c>
      <c r="P33" s="701">
        <f t="shared" si="7"/>
        <v>0</v>
      </c>
      <c r="Q33" s="701">
        <f>SUM(D33:P33)</f>
        <v>0</v>
      </c>
      <c r="R33" s="1058"/>
    </row>
    <row r="34" spans="2:18">
      <c r="B34" s="1057"/>
      <c r="D34" s="1096"/>
      <c r="E34" s="1096"/>
      <c r="F34" s="1096"/>
      <c r="G34" s="1096"/>
      <c r="H34" s="1096"/>
      <c r="I34" s="1096"/>
      <c r="J34" s="1096"/>
      <c r="K34" s="1096"/>
      <c r="L34" s="1096"/>
      <c r="M34" s="1096"/>
      <c r="N34" s="1096"/>
      <c r="O34" s="1061"/>
      <c r="P34" s="1061"/>
      <c r="Q34" s="1061"/>
      <c r="R34" s="1058"/>
    </row>
    <row r="35" spans="2:18">
      <c r="B35" s="1057"/>
      <c r="C35" s="1090" t="s">
        <v>2113</v>
      </c>
      <c r="D35" s="699">
        <f t="shared" ref="D35:P35" si="8">+D33+D20+D21</f>
        <v>0</v>
      </c>
      <c r="E35" s="699">
        <f t="shared" si="8"/>
        <v>0</v>
      </c>
      <c r="F35" s="699">
        <f t="shared" si="8"/>
        <v>0</v>
      </c>
      <c r="G35" s="699">
        <f t="shared" si="8"/>
        <v>0</v>
      </c>
      <c r="H35" s="699">
        <f t="shared" si="8"/>
        <v>0</v>
      </c>
      <c r="I35" s="699">
        <f t="shared" si="8"/>
        <v>0</v>
      </c>
      <c r="J35" s="699">
        <f t="shared" si="8"/>
        <v>0</v>
      </c>
      <c r="K35" s="699">
        <f t="shared" si="8"/>
        <v>0</v>
      </c>
      <c r="L35" s="699">
        <f t="shared" si="8"/>
        <v>0</v>
      </c>
      <c r="M35" s="699">
        <f t="shared" si="8"/>
        <v>0</v>
      </c>
      <c r="N35" s="699">
        <f t="shared" si="8"/>
        <v>0</v>
      </c>
      <c r="O35" s="699">
        <f t="shared" si="8"/>
        <v>0</v>
      </c>
      <c r="P35" s="701">
        <f t="shared" si="8"/>
        <v>0</v>
      </c>
      <c r="Q35" s="744">
        <f>Q33+Q21</f>
        <v>0</v>
      </c>
      <c r="R35" s="1058"/>
    </row>
    <row r="36" spans="2:18">
      <c r="B36" s="1057"/>
      <c r="C36" s="1097"/>
      <c r="D36" s="1098"/>
      <c r="E36" s="1098"/>
      <c r="F36" s="1098"/>
      <c r="G36" s="1098"/>
      <c r="H36" s="1098"/>
      <c r="I36" s="1098"/>
      <c r="J36" s="1098"/>
      <c r="K36" s="1098"/>
      <c r="L36" s="1098"/>
      <c r="M36" s="1098"/>
      <c r="N36" s="1098"/>
      <c r="O36" s="1098"/>
      <c r="P36" s="1098"/>
      <c r="Q36" s="1098"/>
      <c r="R36" s="1058"/>
    </row>
    <row r="37" spans="2:18">
      <c r="B37" s="1057"/>
      <c r="C37" s="1059"/>
      <c r="E37" s="1060"/>
      <c r="F37" s="1060"/>
      <c r="G37" s="1060"/>
      <c r="I37" s="1059"/>
      <c r="J37" s="1061"/>
      <c r="K37" s="1061"/>
      <c r="L37" s="1061"/>
      <c r="M37" s="1061"/>
      <c r="N37" s="1061"/>
      <c r="O37" s="1061"/>
      <c r="P37" s="1061"/>
      <c r="Q37" s="1061"/>
      <c r="R37" s="1058"/>
    </row>
    <row r="38" spans="2:18" ht="25.5" customHeight="1">
      <c r="B38" s="1057"/>
      <c r="C38" s="1063" t="s">
        <v>1479</v>
      </c>
      <c r="E38" s="1060"/>
      <c r="F38" s="1060"/>
      <c r="G38" s="1060"/>
      <c r="I38" s="1059"/>
      <c r="J38" s="1061"/>
      <c r="K38" s="1061"/>
      <c r="L38" s="1061"/>
      <c r="M38" s="1061"/>
      <c r="N38" s="1061"/>
      <c r="O38" s="1061"/>
      <c r="P38" s="1061"/>
      <c r="Q38" s="1061"/>
      <c r="R38" s="1058"/>
    </row>
    <row r="39" spans="2:18" ht="25.5" customHeight="1">
      <c r="B39" s="1057"/>
      <c r="E39" s="1060"/>
      <c r="F39" s="1060"/>
      <c r="G39" s="1060"/>
      <c r="I39" s="1059"/>
      <c r="J39" s="1061"/>
      <c r="K39" s="1061"/>
      <c r="L39" s="1061"/>
      <c r="M39" s="1061"/>
      <c r="N39" s="1061"/>
      <c r="O39" s="1061"/>
      <c r="P39" s="1061"/>
      <c r="Q39" s="1061"/>
      <c r="R39" s="1058"/>
    </row>
    <row r="40" spans="2:18" ht="19.5">
      <c r="B40" s="1057"/>
      <c r="D40" s="1066" t="s">
        <v>2443</v>
      </c>
      <c r="E40" s="1064"/>
      <c r="F40" s="1064"/>
      <c r="G40" s="1064"/>
      <c r="H40" s="1064"/>
      <c r="I40" s="1064"/>
      <c r="J40" s="1064"/>
      <c r="K40" s="1064"/>
      <c r="L40" s="1064"/>
      <c r="M40" s="1064"/>
      <c r="N40" s="1064"/>
      <c r="O40" s="1061"/>
      <c r="P40" s="1061"/>
      <c r="Q40" s="1061"/>
      <c r="R40" s="1058"/>
    </row>
    <row r="41" spans="2:18">
      <c r="B41" s="1057"/>
      <c r="C41" s="1067"/>
      <c r="D41" s="697" t="str">
        <f>IF('F1'!AP39="","0",YEAR('F1'!AP39))</f>
        <v>0</v>
      </c>
      <c r="E41" s="1068">
        <f t="shared" ref="E41:P41" si="9">+D41+1</f>
        <v>1</v>
      </c>
      <c r="F41" s="1068">
        <f t="shared" si="9"/>
        <v>2</v>
      </c>
      <c r="G41" s="1068">
        <f t="shared" si="9"/>
        <v>3</v>
      </c>
      <c r="H41" s="1068">
        <f t="shared" si="9"/>
        <v>4</v>
      </c>
      <c r="I41" s="1068">
        <f t="shared" si="9"/>
        <v>5</v>
      </c>
      <c r="J41" s="1068">
        <f t="shared" si="9"/>
        <v>6</v>
      </c>
      <c r="K41" s="1068">
        <f t="shared" si="9"/>
        <v>7</v>
      </c>
      <c r="L41" s="1068">
        <f t="shared" si="9"/>
        <v>8</v>
      </c>
      <c r="M41" s="1068">
        <f t="shared" si="9"/>
        <v>9</v>
      </c>
      <c r="N41" s="1068">
        <f t="shared" si="9"/>
        <v>10</v>
      </c>
      <c r="O41" s="1068">
        <f t="shared" si="9"/>
        <v>11</v>
      </c>
      <c r="P41" s="1068">
        <f t="shared" si="9"/>
        <v>12</v>
      </c>
      <c r="Q41" s="1068" t="s">
        <v>632</v>
      </c>
      <c r="R41" s="1058"/>
    </row>
    <row r="42" spans="2:18">
      <c r="B42" s="1057"/>
      <c r="C42" s="1069" t="s">
        <v>1480</v>
      </c>
      <c r="D42" s="658"/>
      <c r="E42" s="658"/>
      <c r="F42" s="658"/>
      <c r="G42" s="658"/>
      <c r="H42" s="658"/>
      <c r="I42" s="658"/>
      <c r="J42" s="839"/>
      <c r="K42" s="840"/>
      <c r="L42" s="840"/>
      <c r="M42" s="840"/>
      <c r="N42" s="840"/>
      <c r="O42" s="840"/>
      <c r="P42" s="841"/>
      <c r="Q42" s="1099">
        <f>SUM(D42:P42)</f>
        <v>0</v>
      </c>
      <c r="R42" s="1058"/>
    </row>
    <row r="43" spans="2:18">
      <c r="B43" s="1057"/>
      <c r="C43" s="1100" t="s">
        <v>1474</v>
      </c>
      <c r="D43" s="658"/>
      <c r="E43" s="658"/>
      <c r="F43" s="658"/>
      <c r="G43" s="658"/>
      <c r="H43" s="658"/>
      <c r="I43" s="658"/>
      <c r="J43" s="845"/>
      <c r="K43" s="846"/>
      <c r="L43" s="846"/>
      <c r="M43" s="846"/>
      <c r="N43" s="846"/>
      <c r="O43" s="846"/>
      <c r="P43" s="847"/>
      <c r="Q43" s="1101">
        <f>SUM(D43:P43)</f>
        <v>0</v>
      </c>
      <c r="R43" s="1058"/>
    </row>
    <row r="44" spans="2:18">
      <c r="B44" s="1057"/>
      <c r="C44" s="1102" t="s">
        <v>1475</v>
      </c>
      <c r="D44" s="699">
        <f t="shared" ref="D44:I44" si="10">SUM(D42:D43)</f>
        <v>0</v>
      </c>
      <c r="E44" s="699">
        <f t="shared" si="10"/>
        <v>0</v>
      </c>
      <c r="F44" s="699">
        <f t="shared" si="10"/>
        <v>0</v>
      </c>
      <c r="G44" s="699">
        <f t="shared" si="10"/>
        <v>0</v>
      </c>
      <c r="H44" s="699">
        <f t="shared" si="10"/>
        <v>0</v>
      </c>
      <c r="I44" s="699">
        <f t="shared" si="10"/>
        <v>0</v>
      </c>
      <c r="J44" s="1103"/>
      <c r="K44" s="1104"/>
      <c r="L44" s="1104"/>
      <c r="M44" s="1104"/>
      <c r="N44" s="1104"/>
      <c r="O44" s="1104"/>
      <c r="P44" s="1105"/>
      <c r="Q44" s="1105">
        <f>Q43+Q42</f>
        <v>0</v>
      </c>
      <c r="R44" s="1058"/>
    </row>
    <row r="45" spans="2:18">
      <c r="B45" s="1057"/>
      <c r="C45" s="1106"/>
      <c r="D45" s="1098"/>
      <c r="E45" s="1098"/>
      <c r="F45" s="1098"/>
      <c r="G45" s="1098"/>
      <c r="H45" s="1098"/>
      <c r="I45" s="1098"/>
      <c r="J45" s="1098"/>
      <c r="K45" s="1098"/>
      <c r="L45" s="1098"/>
      <c r="M45" s="1098"/>
      <c r="N45" s="1098"/>
      <c r="O45" s="1098"/>
      <c r="P45" s="1107"/>
      <c r="Q45" s="1107"/>
      <c r="R45" s="1058"/>
    </row>
    <row r="46" spans="2:18">
      <c r="B46" s="1057"/>
      <c r="C46" s="1108" t="s">
        <v>1481</v>
      </c>
      <c r="D46" s="795"/>
      <c r="E46" s="795"/>
      <c r="F46" s="795"/>
      <c r="G46" s="795"/>
      <c r="H46" s="795"/>
      <c r="I46" s="795"/>
      <c r="J46" s="789"/>
      <c r="K46" s="789"/>
      <c r="L46" s="789"/>
      <c r="M46" s="789"/>
      <c r="N46" s="789"/>
      <c r="O46" s="789"/>
      <c r="P46" s="790"/>
      <c r="Q46" s="701">
        <f>SUM(D46:P46)</f>
        <v>0</v>
      </c>
      <c r="R46" s="1058"/>
    </row>
    <row r="47" spans="2:18">
      <c r="B47" s="1057"/>
      <c r="C47" s="1109"/>
      <c r="D47" s="1098"/>
      <c r="E47" s="1098"/>
      <c r="F47" s="1098"/>
      <c r="G47" s="1098"/>
      <c r="H47" s="1098"/>
      <c r="I47" s="1098"/>
      <c r="J47" s="1098"/>
      <c r="K47" s="1098"/>
      <c r="L47" s="1098"/>
      <c r="M47" s="1098"/>
      <c r="N47" s="1098"/>
      <c r="O47" s="1098"/>
      <c r="P47" s="1107"/>
      <c r="Q47" s="1107"/>
      <c r="R47" s="1058"/>
    </row>
    <row r="48" spans="2:18">
      <c r="B48" s="1057"/>
      <c r="C48" s="1110" t="s">
        <v>3367</v>
      </c>
      <c r="D48" s="796"/>
      <c r="E48" s="786"/>
      <c r="F48" s="786"/>
      <c r="G48" s="786"/>
      <c r="H48" s="786"/>
      <c r="I48" s="786"/>
      <c r="J48" s="839"/>
      <c r="K48" s="840"/>
      <c r="L48" s="840"/>
      <c r="M48" s="840"/>
      <c r="N48" s="840"/>
      <c r="O48" s="840"/>
      <c r="P48" s="841"/>
      <c r="Q48" s="1099">
        <f>SUM(D48:P48)</f>
        <v>0</v>
      </c>
      <c r="R48" s="1058"/>
    </row>
    <row r="49" spans="2:18">
      <c r="B49" s="1057"/>
      <c r="C49" s="1111" t="s">
        <v>3368</v>
      </c>
      <c r="D49" s="792"/>
      <c r="E49" s="658"/>
      <c r="F49" s="658"/>
      <c r="G49" s="658"/>
      <c r="H49" s="658"/>
      <c r="I49" s="658"/>
      <c r="J49" s="842"/>
      <c r="K49" s="843"/>
      <c r="L49" s="843"/>
      <c r="M49" s="843"/>
      <c r="N49" s="843"/>
      <c r="O49" s="843"/>
      <c r="P49" s="844"/>
      <c r="Q49" s="1112">
        <f>SUM(D49:P49)</f>
        <v>0</v>
      </c>
      <c r="R49" s="1058"/>
    </row>
    <row r="50" spans="2:18">
      <c r="B50" s="1057"/>
      <c r="C50" s="1111" t="s">
        <v>3369</v>
      </c>
      <c r="D50" s="1113">
        <f t="shared" ref="D50:I50" si="11">D51+D52</f>
        <v>0</v>
      </c>
      <c r="E50" s="1114">
        <f t="shared" si="11"/>
        <v>0</v>
      </c>
      <c r="F50" s="1114">
        <f t="shared" si="11"/>
        <v>0</v>
      </c>
      <c r="G50" s="1114">
        <f t="shared" si="11"/>
        <v>0</v>
      </c>
      <c r="H50" s="1114">
        <f t="shared" si="11"/>
        <v>0</v>
      </c>
      <c r="I50" s="1114">
        <f t="shared" si="11"/>
        <v>0</v>
      </c>
      <c r="J50" s="1115"/>
      <c r="K50" s="1116"/>
      <c r="L50" s="1116"/>
      <c r="M50" s="1116"/>
      <c r="N50" s="1116"/>
      <c r="O50" s="1116"/>
      <c r="P50" s="1117"/>
      <c r="Q50" s="1112">
        <f>Q51+Q52</f>
        <v>0</v>
      </c>
      <c r="R50" s="1058"/>
    </row>
    <row r="51" spans="2:18" ht="14.25">
      <c r="B51" s="1057"/>
      <c r="C51" s="1111" t="s">
        <v>1477</v>
      </c>
      <c r="D51" s="792"/>
      <c r="E51" s="658"/>
      <c r="F51" s="658"/>
      <c r="G51" s="658"/>
      <c r="H51" s="658"/>
      <c r="I51" s="658"/>
      <c r="J51" s="842"/>
      <c r="K51" s="843"/>
      <c r="L51" s="843"/>
      <c r="M51" s="843"/>
      <c r="N51" s="843"/>
      <c r="O51" s="843"/>
      <c r="P51" s="844"/>
      <c r="Q51" s="1112">
        <f>SUM(D51:P51)</f>
        <v>0</v>
      </c>
      <c r="R51" s="1058"/>
    </row>
    <row r="52" spans="2:18">
      <c r="B52" s="1057"/>
      <c r="C52" s="1111" t="s">
        <v>1478</v>
      </c>
      <c r="D52" s="792"/>
      <c r="E52" s="658"/>
      <c r="F52" s="658"/>
      <c r="G52" s="658"/>
      <c r="H52" s="658"/>
      <c r="I52" s="658"/>
      <c r="J52" s="842"/>
      <c r="K52" s="843"/>
      <c r="L52" s="843"/>
      <c r="M52" s="843"/>
      <c r="N52" s="843"/>
      <c r="O52" s="843"/>
      <c r="P52" s="844"/>
      <c r="Q52" s="1112">
        <f>SUM(D52:P52)</f>
        <v>0</v>
      </c>
      <c r="R52" s="1058"/>
    </row>
    <row r="53" spans="2:18">
      <c r="B53" s="1057"/>
      <c r="C53" s="1111" t="s">
        <v>3372</v>
      </c>
      <c r="D53" s="792"/>
      <c r="E53" s="658"/>
      <c r="F53" s="658"/>
      <c r="G53" s="658"/>
      <c r="H53" s="658"/>
      <c r="I53" s="658"/>
      <c r="J53" s="842"/>
      <c r="K53" s="843"/>
      <c r="L53" s="843"/>
      <c r="M53" s="843"/>
      <c r="N53" s="843"/>
      <c r="O53" s="843"/>
      <c r="P53" s="844"/>
      <c r="Q53" s="1112">
        <f>SUM(D53:P53)</f>
        <v>0</v>
      </c>
      <c r="R53" s="1058"/>
    </row>
    <row r="54" spans="2:18">
      <c r="B54" s="1057"/>
      <c r="C54" s="1118" t="s">
        <v>3373</v>
      </c>
      <c r="D54" s="793"/>
      <c r="E54" s="797"/>
      <c r="F54" s="797"/>
      <c r="G54" s="797"/>
      <c r="H54" s="797"/>
      <c r="I54" s="797"/>
      <c r="J54" s="845"/>
      <c r="K54" s="846"/>
      <c r="L54" s="846"/>
      <c r="M54" s="846"/>
      <c r="N54" s="846"/>
      <c r="O54" s="846"/>
      <c r="P54" s="847"/>
      <c r="Q54" s="1101">
        <f>SUM(D54:P54)</f>
        <v>0</v>
      </c>
      <c r="R54" s="1058"/>
    </row>
    <row r="55" spans="2:18">
      <c r="B55" s="1057"/>
      <c r="C55" s="1119"/>
      <c r="D55" s="1098"/>
      <c r="E55" s="1098"/>
      <c r="F55" s="1098"/>
      <c r="G55" s="1098"/>
      <c r="H55" s="1098"/>
      <c r="I55" s="1098"/>
      <c r="J55" s="1098"/>
      <c r="K55" s="1098"/>
      <c r="L55" s="1098"/>
      <c r="M55" s="1098"/>
      <c r="N55" s="1098"/>
      <c r="O55" s="1098"/>
      <c r="P55" s="1120"/>
      <c r="Q55" s="1107"/>
      <c r="R55" s="1058"/>
    </row>
    <row r="56" spans="2:18">
      <c r="B56" s="1057"/>
      <c r="C56" s="1121" t="s">
        <v>5446</v>
      </c>
      <c r="D56" s="796"/>
      <c r="E56" s="787"/>
      <c r="F56" s="787"/>
      <c r="G56" s="787"/>
      <c r="H56" s="787"/>
      <c r="I56" s="787"/>
      <c r="J56" s="1122">
        <f>-J57</f>
        <v>0</v>
      </c>
      <c r="K56" s="1122">
        <f t="shared" ref="K56:P56" si="12">-K57</f>
        <v>0</v>
      </c>
      <c r="L56" s="1122">
        <f t="shared" si="12"/>
        <v>0</v>
      </c>
      <c r="M56" s="1122">
        <f t="shared" si="12"/>
        <v>0</v>
      </c>
      <c r="N56" s="1122">
        <f t="shared" si="12"/>
        <v>0</v>
      </c>
      <c r="O56" s="1122">
        <f t="shared" si="12"/>
        <v>0</v>
      </c>
      <c r="P56" s="1122">
        <f t="shared" si="12"/>
        <v>0</v>
      </c>
      <c r="Q56" s="1073">
        <f>SUM(D56:P56)</f>
        <v>0</v>
      </c>
      <c r="R56" s="1058"/>
    </row>
    <row r="57" spans="2:18">
      <c r="B57" s="1057"/>
      <c r="C57" s="1119" t="s">
        <v>5449</v>
      </c>
      <c r="D57" s="806"/>
      <c r="E57" s="665"/>
      <c r="F57" s="665"/>
      <c r="G57" s="665"/>
      <c r="H57" s="665"/>
      <c r="I57" s="665"/>
      <c r="J57" s="842"/>
      <c r="K57" s="843"/>
      <c r="L57" s="843"/>
      <c r="M57" s="843"/>
      <c r="N57" s="843"/>
      <c r="O57" s="843"/>
      <c r="P57" s="844"/>
      <c r="Q57" s="1077">
        <f>SUM(D57:P57)</f>
        <v>0</v>
      </c>
      <c r="R57" s="1058"/>
    </row>
    <row r="58" spans="2:18">
      <c r="B58" s="1057"/>
      <c r="C58" s="1118" t="s">
        <v>5447</v>
      </c>
      <c r="D58" s="793"/>
      <c r="E58" s="794"/>
      <c r="F58" s="794"/>
      <c r="G58" s="794"/>
      <c r="H58" s="794"/>
      <c r="I58" s="794"/>
      <c r="J58" s="1078"/>
      <c r="K58" s="1079"/>
      <c r="L58" s="1079"/>
      <c r="M58" s="1079"/>
      <c r="N58" s="1079"/>
      <c r="O58" s="1079"/>
      <c r="P58" s="1080"/>
      <c r="Q58" s="1123">
        <f>SUM(D58:P58)</f>
        <v>0</v>
      </c>
      <c r="R58" s="1058"/>
    </row>
    <row r="59" spans="2:18">
      <c r="B59" s="1057"/>
      <c r="C59" s="1124" t="s">
        <v>631</v>
      </c>
      <c r="D59" s="814"/>
      <c r="E59" s="789"/>
      <c r="F59" s="789"/>
      <c r="G59" s="789"/>
      <c r="H59" s="789"/>
      <c r="I59" s="789"/>
      <c r="J59" s="1087"/>
      <c r="K59" s="1088"/>
      <c r="L59" s="1088"/>
      <c r="M59" s="1088"/>
      <c r="N59" s="1088"/>
      <c r="O59" s="1088"/>
      <c r="P59" s="1089"/>
      <c r="Q59" s="1085">
        <f>SUM(D59:P59)</f>
        <v>0</v>
      </c>
      <c r="R59" s="1058"/>
    </row>
    <row r="60" spans="2:18">
      <c r="B60" s="1057"/>
      <c r="C60" s="1106"/>
      <c r="D60" s="1098"/>
      <c r="E60" s="1098"/>
      <c r="F60" s="1098"/>
      <c r="G60" s="1098"/>
      <c r="H60" s="1098"/>
      <c r="I60" s="1098"/>
      <c r="J60" s="1098"/>
      <c r="K60" s="1098"/>
      <c r="L60" s="1098"/>
      <c r="M60" s="1098"/>
      <c r="N60" s="1098"/>
      <c r="O60" s="1098"/>
      <c r="P60" s="1125"/>
      <c r="Q60" s="1107"/>
      <c r="R60" s="1058"/>
    </row>
    <row r="61" spans="2:18">
      <c r="B61" s="1057"/>
      <c r="C61" s="1102" t="s">
        <v>1476</v>
      </c>
      <c r="D61" s="699">
        <f>D48+D49+D50+D53+D54+D56+D57+D58+D59</f>
        <v>0</v>
      </c>
      <c r="E61" s="699">
        <f t="shared" ref="E61:P61" si="13">E48+E49+E50+E53+E54+E56+E57+E58+E59</f>
        <v>0</v>
      </c>
      <c r="F61" s="699">
        <f t="shared" si="13"/>
        <v>0</v>
      </c>
      <c r="G61" s="699">
        <f t="shared" si="13"/>
        <v>0</v>
      </c>
      <c r="H61" s="699">
        <f t="shared" si="13"/>
        <v>0</v>
      </c>
      <c r="I61" s="699">
        <f t="shared" si="13"/>
        <v>0</v>
      </c>
      <c r="J61" s="699">
        <f t="shared" si="13"/>
        <v>0</v>
      </c>
      <c r="K61" s="699">
        <f t="shared" si="13"/>
        <v>0</v>
      </c>
      <c r="L61" s="699">
        <f t="shared" si="13"/>
        <v>0</v>
      </c>
      <c r="M61" s="699">
        <f t="shared" si="13"/>
        <v>0</v>
      </c>
      <c r="N61" s="699">
        <f t="shared" si="13"/>
        <v>0</v>
      </c>
      <c r="O61" s="699">
        <f t="shared" si="13"/>
        <v>0</v>
      </c>
      <c r="P61" s="699">
        <f t="shared" si="13"/>
        <v>0</v>
      </c>
      <c r="Q61" s="1085">
        <f>Q48+Q49+Q50+Q53+Q54+Q56+Q58+Q59</f>
        <v>0</v>
      </c>
      <c r="R61" s="1058"/>
    </row>
    <row r="62" spans="2:18">
      <c r="B62" s="1057"/>
      <c r="D62" s="1096"/>
      <c r="E62" s="1096"/>
      <c r="F62" s="1096"/>
      <c r="G62" s="1096"/>
      <c r="I62" s="1096"/>
      <c r="J62" s="1096"/>
      <c r="K62" s="1096"/>
      <c r="L62" s="1096"/>
      <c r="M62" s="1096"/>
      <c r="N62" s="1096"/>
      <c r="O62" s="1061"/>
      <c r="P62" s="1061"/>
      <c r="Q62" s="1061"/>
      <c r="R62" s="1058"/>
    </row>
    <row r="63" spans="2:18">
      <c r="B63" s="1057"/>
      <c r="C63" s="1090" t="s">
        <v>893</v>
      </c>
      <c r="D63" s="699">
        <f t="shared" ref="D63:I63" si="14">D61+D46+D44</f>
        <v>0</v>
      </c>
      <c r="E63" s="699">
        <f t="shared" si="14"/>
        <v>0</v>
      </c>
      <c r="F63" s="699">
        <f t="shared" si="14"/>
        <v>0</v>
      </c>
      <c r="G63" s="699">
        <f t="shared" si="14"/>
        <v>0</v>
      </c>
      <c r="H63" s="699">
        <f t="shared" si="14"/>
        <v>0</v>
      </c>
      <c r="I63" s="699">
        <f t="shared" si="14"/>
        <v>0</v>
      </c>
      <c r="J63" s="699">
        <f t="shared" ref="J63:P63" si="15">J61+J46+J44</f>
        <v>0</v>
      </c>
      <c r="K63" s="699">
        <f t="shared" si="15"/>
        <v>0</v>
      </c>
      <c r="L63" s="699">
        <f t="shared" si="15"/>
        <v>0</v>
      </c>
      <c r="M63" s="699">
        <f t="shared" si="15"/>
        <v>0</v>
      </c>
      <c r="N63" s="699">
        <f t="shared" si="15"/>
        <v>0</v>
      </c>
      <c r="O63" s="699">
        <f t="shared" si="15"/>
        <v>0</v>
      </c>
      <c r="P63" s="1126">
        <f t="shared" si="15"/>
        <v>0</v>
      </c>
      <c r="Q63" s="1085">
        <f>Q61+Q46+Q44</f>
        <v>0</v>
      </c>
      <c r="R63" s="1058"/>
    </row>
    <row r="64" spans="2:18" ht="15">
      <c r="B64" s="1057"/>
      <c r="C64" s="1127" t="s">
        <v>86</v>
      </c>
      <c r="E64" s="1060"/>
      <c r="F64" s="1060"/>
      <c r="G64" s="1060"/>
      <c r="I64" s="1059"/>
      <c r="J64" s="1061"/>
      <c r="K64" s="1061"/>
      <c r="L64" s="1061"/>
      <c r="M64" s="1061"/>
      <c r="N64" s="1061"/>
      <c r="O64" s="1061"/>
      <c r="P64" s="1061"/>
      <c r="Q64" s="1061"/>
      <c r="R64" s="1058"/>
    </row>
    <row r="65" spans="2:18" ht="15">
      <c r="B65" s="1057"/>
      <c r="C65" s="1127" t="s">
        <v>87</v>
      </c>
      <c r="E65" s="1060"/>
      <c r="F65" s="1060"/>
      <c r="G65" s="1060"/>
      <c r="I65" s="1059"/>
      <c r="J65" s="1061"/>
      <c r="K65" s="1061"/>
      <c r="L65" s="1061"/>
      <c r="M65" s="1061"/>
      <c r="N65" s="1061"/>
      <c r="O65" s="1061"/>
      <c r="P65" s="1061"/>
      <c r="Q65" s="1061"/>
      <c r="R65" s="1058"/>
    </row>
    <row r="66" spans="2:18" ht="15">
      <c r="B66" s="1057"/>
      <c r="C66" s="1127" t="s">
        <v>88</v>
      </c>
      <c r="E66" s="1060"/>
      <c r="F66" s="1060"/>
      <c r="G66" s="1060"/>
      <c r="I66" s="1059"/>
      <c r="J66" s="1061"/>
      <c r="K66" s="1061"/>
      <c r="L66" s="1061"/>
      <c r="M66" s="1061"/>
      <c r="N66" s="1061"/>
      <c r="O66" s="1061"/>
      <c r="P66" s="1061"/>
      <c r="Q66" s="1061"/>
      <c r="R66" s="1058"/>
    </row>
    <row r="67" spans="2:18" ht="15">
      <c r="B67" s="1057"/>
      <c r="C67" s="1127"/>
      <c r="E67" s="1060"/>
      <c r="F67" s="1060"/>
      <c r="G67" s="1060"/>
      <c r="I67" s="1059"/>
      <c r="J67" s="1061"/>
      <c r="K67" s="1061"/>
      <c r="L67" s="1061"/>
      <c r="M67" s="1061"/>
      <c r="N67" s="1061"/>
      <c r="O67" s="1061"/>
      <c r="P67" s="1061"/>
      <c r="Q67" s="1061"/>
      <c r="R67" s="1058"/>
    </row>
    <row r="68" spans="2:18">
      <c r="B68" s="1057"/>
      <c r="C68" s="1059"/>
      <c r="E68" s="1060"/>
      <c r="F68" s="1060"/>
      <c r="G68" s="1060"/>
      <c r="I68" s="1059"/>
      <c r="J68" s="1061"/>
      <c r="K68" s="1061"/>
      <c r="L68" s="1061"/>
      <c r="M68" s="1061"/>
      <c r="N68" s="1061"/>
      <c r="O68" s="1061"/>
      <c r="P68" s="1061"/>
      <c r="Q68" s="1061"/>
      <c r="R68" s="1058"/>
    </row>
    <row r="69" spans="2:18" ht="18">
      <c r="B69" s="1057"/>
      <c r="C69" s="1063" t="s">
        <v>1472</v>
      </c>
      <c r="D69" s="1066"/>
      <c r="E69" s="1060"/>
      <c r="F69" s="1060"/>
      <c r="G69" s="1060"/>
      <c r="I69" s="1059"/>
      <c r="J69" s="1061"/>
      <c r="K69" s="1061"/>
      <c r="L69" s="1061"/>
      <c r="M69" s="1061"/>
      <c r="N69" s="1061"/>
      <c r="O69" s="1061"/>
      <c r="P69" s="1061"/>
      <c r="Q69" s="1061"/>
      <c r="R69" s="1058"/>
    </row>
    <row r="70" spans="2:18">
      <c r="B70" s="1057"/>
      <c r="C70" s="1059"/>
      <c r="D70" s="1066"/>
      <c r="E70" s="1060"/>
      <c r="F70" s="1060"/>
      <c r="G70" s="1060"/>
      <c r="I70" s="1059"/>
      <c r="J70" s="1061"/>
      <c r="K70" s="1061"/>
      <c r="L70" s="1061"/>
      <c r="M70" s="1061"/>
      <c r="N70" s="1061"/>
      <c r="O70" s="1061"/>
      <c r="P70" s="1061"/>
      <c r="Q70" s="1061"/>
      <c r="R70" s="1058"/>
    </row>
    <row r="71" spans="2:18" ht="18.75">
      <c r="B71" s="1057"/>
      <c r="C71" s="1059"/>
      <c r="D71" s="1066" t="s">
        <v>2443</v>
      </c>
      <c r="E71" s="1060"/>
      <c r="F71" s="1060"/>
      <c r="G71" s="1060"/>
      <c r="I71" s="1059"/>
      <c r="J71" s="1061"/>
      <c r="K71" s="1061"/>
      <c r="L71" s="1061"/>
      <c r="M71" s="1061"/>
      <c r="N71" s="1061"/>
      <c r="O71" s="1061"/>
      <c r="P71" s="1061"/>
      <c r="Q71" s="1061"/>
      <c r="R71" s="1058"/>
    </row>
    <row r="72" spans="2:18">
      <c r="B72" s="1057"/>
      <c r="C72" s="1067" t="s">
        <v>634</v>
      </c>
      <c r="D72" s="697" t="str">
        <f>IF('F1'!AP39="","0",YEAR('F1'!AP39))</f>
        <v>0</v>
      </c>
      <c r="E72" s="1068">
        <f t="shared" ref="E72:P72" si="16">D72+1</f>
        <v>1</v>
      </c>
      <c r="F72" s="1068">
        <f t="shared" si="16"/>
        <v>2</v>
      </c>
      <c r="G72" s="1068">
        <f t="shared" si="16"/>
        <v>3</v>
      </c>
      <c r="H72" s="1068">
        <f t="shared" si="16"/>
        <v>4</v>
      </c>
      <c r="I72" s="1068">
        <f t="shared" si="16"/>
        <v>5</v>
      </c>
      <c r="J72" s="1068">
        <f t="shared" si="16"/>
        <v>6</v>
      </c>
      <c r="K72" s="1068">
        <f t="shared" si="16"/>
        <v>7</v>
      </c>
      <c r="L72" s="1068">
        <f t="shared" si="16"/>
        <v>8</v>
      </c>
      <c r="M72" s="1068">
        <f t="shared" si="16"/>
        <v>9</v>
      </c>
      <c r="N72" s="1068">
        <f t="shared" si="16"/>
        <v>10</v>
      </c>
      <c r="O72" s="1068">
        <f t="shared" si="16"/>
        <v>11</v>
      </c>
      <c r="P72" s="1068">
        <f t="shared" si="16"/>
        <v>12</v>
      </c>
      <c r="Q72" s="1061"/>
      <c r="R72" s="1058"/>
    </row>
    <row r="73" spans="2:18">
      <c r="B73" s="1057"/>
      <c r="C73" s="1128" t="s">
        <v>759</v>
      </c>
      <c r="D73" s="796"/>
      <c r="E73" s="786"/>
      <c r="F73" s="786"/>
      <c r="G73" s="786"/>
      <c r="H73" s="786"/>
      <c r="I73" s="786"/>
      <c r="J73" s="786"/>
      <c r="K73" s="786"/>
      <c r="L73" s="786"/>
      <c r="M73" s="786"/>
      <c r="N73" s="786"/>
      <c r="O73" s="786"/>
      <c r="P73" s="798"/>
      <c r="Q73" s="1061"/>
      <c r="R73" s="1058"/>
    </row>
    <row r="74" spans="2:18">
      <c r="B74" s="1057"/>
      <c r="C74" s="1129" t="s">
        <v>760</v>
      </c>
      <c r="D74" s="791"/>
      <c r="E74" s="655"/>
      <c r="F74" s="655"/>
      <c r="G74" s="655"/>
      <c r="H74" s="655"/>
      <c r="I74" s="655"/>
      <c r="J74" s="655"/>
      <c r="K74" s="655"/>
      <c r="L74" s="655"/>
      <c r="M74" s="655"/>
      <c r="N74" s="655"/>
      <c r="O74" s="655"/>
      <c r="P74" s="799"/>
      <c r="Q74" s="1061"/>
      <c r="R74" s="1058"/>
    </row>
    <row r="75" spans="2:18">
      <c r="B75" s="1057"/>
      <c r="C75" s="1129" t="s">
        <v>761</v>
      </c>
      <c r="D75" s="791"/>
      <c r="E75" s="655"/>
      <c r="F75" s="655"/>
      <c r="G75" s="655"/>
      <c r="H75" s="655"/>
      <c r="I75" s="655"/>
      <c r="J75" s="655"/>
      <c r="K75" s="655"/>
      <c r="L75" s="655"/>
      <c r="M75" s="655"/>
      <c r="N75" s="655"/>
      <c r="O75" s="655"/>
      <c r="P75" s="799"/>
      <c r="Q75" s="1061"/>
      <c r="R75" s="1058"/>
    </row>
    <row r="76" spans="2:18">
      <c r="B76" s="1057"/>
      <c r="C76" s="1129" t="s">
        <v>762</v>
      </c>
      <c r="D76" s="791"/>
      <c r="E76" s="655"/>
      <c r="F76" s="655"/>
      <c r="G76" s="655"/>
      <c r="H76" s="655"/>
      <c r="I76" s="655"/>
      <c r="J76" s="655"/>
      <c r="K76" s="655"/>
      <c r="L76" s="655"/>
      <c r="M76" s="655"/>
      <c r="N76" s="655"/>
      <c r="O76" s="655"/>
      <c r="P76" s="799"/>
      <c r="Q76" s="1061"/>
      <c r="R76" s="1058"/>
    </row>
    <row r="77" spans="2:18">
      <c r="B77" s="1057"/>
      <c r="C77" s="1130" t="s">
        <v>3295</v>
      </c>
      <c r="D77" s="791"/>
      <c r="E77" s="655"/>
      <c r="F77" s="655"/>
      <c r="G77" s="655"/>
      <c r="H77" s="655"/>
      <c r="I77" s="655"/>
      <c r="J77" s="655"/>
      <c r="K77" s="655"/>
      <c r="L77" s="655"/>
      <c r="M77" s="655"/>
      <c r="N77" s="655"/>
      <c r="O77" s="655"/>
      <c r="P77" s="799"/>
      <c r="Q77" s="1061"/>
      <c r="R77" s="1058"/>
    </row>
    <row r="78" spans="2:18">
      <c r="B78" s="1057"/>
      <c r="C78" s="600" t="s">
        <v>3296</v>
      </c>
      <c r="D78" s="791"/>
      <c r="E78" s="655"/>
      <c r="F78" s="655"/>
      <c r="G78" s="655"/>
      <c r="H78" s="655"/>
      <c r="I78" s="655"/>
      <c r="J78" s="655"/>
      <c r="K78" s="655"/>
      <c r="L78" s="655"/>
      <c r="M78" s="655"/>
      <c r="N78" s="655"/>
      <c r="O78" s="655"/>
      <c r="P78" s="799"/>
      <c r="Q78" s="1061"/>
      <c r="R78" s="1058"/>
    </row>
    <row r="79" spans="2:18">
      <c r="B79" s="1057"/>
      <c r="C79" s="600" t="s">
        <v>3297</v>
      </c>
      <c r="D79" s="791"/>
      <c r="E79" s="655"/>
      <c r="F79" s="655"/>
      <c r="G79" s="655"/>
      <c r="H79" s="655"/>
      <c r="I79" s="655"/>
      <c r="J79" s="655"/>
      <c r="K79" s="655"/>
      <c r="L79" s="655"/>
      <c r="M79" s="655"/>
      <c r="N79" s="655"/>
      <c r="O79" s="655"/>
      <c r="P79" s="799"/>
      <c r="Q79" s="1061"/>
      <c r="R79" s="1058"/>
    </row>
    <row r="80" spans="2:18">
      <c r="B80" s="1057"/>
      <c r="C80" s="1069" t="s">
        <v>3298</v>
      </c>
      <c r="D80" s="791"/>
      <c r="E80" s="655"/>
      <c r="F80" s="655"/>
      <c r="G80" s="655"/>
      <c r="H80" s="655"/>
      <c r="I80" s="655"/>
      <c r="J80" s="655"/>
      <c r="K80" s="655"/>
      <c r="L80" s="655"/>
      <c r="M80" s="655"/>
      <c r="N80" s="655"/>
      <c r="O80" s="655"/>
      <c r="P80" s="799"/>
      <c r="Q80" s="1061"/>
      <c r="R80" s="1058"/>
    </row>
    <row r="81" spans="2:18">
      <c r="B81" s="1057"/>
      <c r="C81" s="1069" t="s">
        <v>3299</v>
      </c>
      <c r="D81" s="791"/>
      <c r="E81" s="655"/>
      <c r="F81" s="655"/>
      <c r="G81" s="655"/>
      <c r="H81" s="655"/>
      <c r="I81" s="655"/>
      <c r="J81" s="655"/>
      <c r="K81" s="655"/>
      <c r="L81" s="655"/>
      <c r="M81" s="655"/>
      <c r="N81" s="655"/>
      <c r="O81" s="655"/>
      <c r="P81" s="799"/>
      <c r="Q81" s="1061"/>
      <c r="R81" s="1058"/>
    </row>
    <row r="82" spans="2:18">
      <c r="B82" s="1057"/>
      <c r="C82" s="600" t="s">
        <v>1207</v>
      </c>
      <c r="D82" s="791"/>
      <c r="E82" s="655"/>
      <c r="F82" s="655"/>
      <c r="G82" s="655"/>
      <c r="H82" s="655"/>
      <c r="I82" s="655"/>
      <c r="J82" s="655"/>
      <c r="K82" s="655"/>
      <c r="L82" s="655"/>
      <c r="M82" s="655"/>
      <c r="N82" s="655"/>
      <c r="O82" s="655"/>
      <c r="P82" s="799"/>
      <c r="Q82" s="1061"/>
      <c r="R82" s="1058"/>
    </row>
    <row r="83" spans="2:18">
      <c r="B83" s="1057"/>
      <c r="C83" s="600" t="s">
        <v>1208</v>
      </c>
      <c r="D83" s="791"/>
      <c r="E83" s="655"/>
      <c r="F83" s="655"/>
      <c r="G83" s="655"/>
      <c r="H83" s="655"/>
      <c r="I83" s="655"/>
      <c r="J83" s="655"/>
      <c r="K83" s="655"/>
      <c r="L83" s="655"/>
      <c r="M83" s="655"/>
      <c r="N83" s="655"/>
      <c r="O83" s="655"/>
      <c r="P83" s="799"/>
      <c r="Q83" s="1061"/>
      <c r="R83" s="1058"/>
    </row>
    <row r="84" spans="2:18">
      <c r="B84" s="1057"/>
      <c r="C84" s="600" t="s">
        <v>1209</v>
      </c>
      <c r="D84" s="791"/>
      <c r="E84" s="655"/>
      <c r="F84" s="655"/>
      <c r="G84" s="655"/>
      <c r="H84" s="655"/>
      <c r="I84" s="655"/>
      <c r="J84" s="655"/>
      <c r="K84" s="655"/>
      <c r="L84" s="655"/>
      <c r="M84" s="655"/>
      <c r="N84" s="655"/>
      <c r="O84" s="655"/>
      <c r="P84" s="799"/>
      <c r="Q84" s="1061"/>
      <c r="R84" s="1058"/>
    </row>
    <row r="85" spans="2:18">
      <c r="B85" s="1057"/>
      <c r="C85" s="600" t="s">
        <v>1210</v>
      </c>
      <c r="D85" s="791"/>
      <c r="E85" s="655"/>
      <c r="F85" s="655"/>
      <c r="G85" s="655"/>
      <c r="H85" s="655"/>
      <c r="I85" s="655"/>
      <c r="J85" s="655"/>
      <c r="K85" s="655"/>
      <c r="L85" s="655"/>
      <c r="M85" s="655"/>
      <c r="N85" s="655"/>
      <c r="O85" s="655"/>
      <c r="P85" s="799"/>
      <c r="Q85" s="1061"/>
      <c r="R85" s="1058"/>
    </row>
    <row r="86" spans="2:18">
      <c r="B86" s="1057"/>
      <c r="C86" s="1130" t="s">
        <v>1211</v>
      </c>
      <c r="D86" s="743">
        <f t="shared" ref="D86:P86" si="17">SUM(D87:D88)</f>
        <v>0</v>
      </c>
      <c r="E86" s="699">
        <f t="shared" si="17"/>
        <v>0</v>
      </c>
      <c r="F86" s="699">
        <f t="shared" si="17"/>
        <v>0</v>
      </c>
      <c r="G86" s="699">
        <f t="shared" si="17"/>
        <v>0</v>
      </c>
      <c r="H86" s="699">
        <f t="shared" si="17"/>
        <v>0</v>
      </c>
      <c r="I86" s="699">
        <f t="shared" si="17"/>
        <v>0</v>
      </c>
      <c r="J86" s="699">
        <f t="shared" si="17"/>
        <v>0</v>
      </c>
      <c r="K86" s="699">
        <f t="shared" si="17"/>
        <v>0</v>
      </c>
      <c r="L86" s="699">
        <f t="shared" si="17"/>
        <v>0</v>
      </c>
      <c r="M86" s="699">
        <f t="shared" si="17"/>
        <v>0</v>
      </c>
      <c r="N86" s="699">
        <f t="shared" si="17"/>
        <v>0</v>
      </c>
      <c r="O86" s="699">
        <f t="shared" si="17"/>
        <v>0</v>
      </c>
      <c r="P86" s="744">
        <f t="shared" si="17"/>
        <v>0</v>
      </c>
      <c r="Q86" s="1061"/>
      <c r="R86" s="1058"/>
    </row>
    <row r="87" spans="2:18">
      <c r="B87" s="1057"/>
      <c r="C87" s="1131" t="s">
        <v>4714</v>
      </c>
      <c r="D87" s="800"/>
      <c r="E87" s="801"/>
      <c r="F87" s="801"/>
      <c r="G87" s="801"/>
      <c r="H87" s="801"/>
      <c r="I87" s="801"/>
      <c r="J87" s="801"/>
      <c r="K87" s="801"/>
      <c r="L87" s="801"/>
      <c r="M87" s="801"/>
      <c r="N87" s="801"/>
      <c r="O87" s="801"/>
      <c r="P87" s="802"/>
      <c r="Q87" s="1061"/>
      <c r="R87" s="1058"/>
    </row>
    <row r="88" spans="2:18">
      <c r="B88" s="1057"/>
      <c r="C88" s="1131" t="s">
        <v>631</v>
      </c>
      <c r="D88" s="803"/>
      <c r="E88" s="804"/>
      <c r="F88" s="804"/>
      <c r="G88" s="804"/>
      <c r="H88" s="804"/>
      <c r="I88" s="804"/>
      <c r="J88" s="804"/>
      <c r="K88" s="804"/>
      <c r="L88" s="804"/>
      <c r="M88" s="804"/>
      <c r="N88" s="804"/>
      <c r="O88" s="804"/>
      <c r="P88" s="805"/>
      <c r="Q88" s="1061"/>
      <c r="R88" s="1058"/>
    </row>
    <row r="89" spans="2:18">
      <c r="B89" s="1057"/>
      <c r="C89" s="1100" t="s">
        <v>1212</v>
      </c>
      <c r="D89" s="743">
        <f t="shared" ref="D89:P89" si="18">SUM(D90:D91)</f>
        <v>0</v>
      </c>
      <c r="E89" s="700">
        <f t="shared" si="18"/>
        <v>0</v>
      </c>
      <c r="F89" s="700">
        <f t="shared" si="18"/>
        <v>0</v>
      </c>
      <c r="G89" s="700">
        <f t="shared" si="18"/>
        <v>0</v>
      </c>
      <c r="H89" s="700">
        <f t="shared" si="18"/>
        <v>0</v>
      </c>
      <c r="I89" s="700">
        <f t="shared" si="18"/>
        <v>0</v>
      </c>
      <c r="J89" s="700">
        <f t="shared" si="18"/>
        <v>0</v>
      </c>
      <c r="K89" s="700">
        <f t="shared" si="18"/>
        <v>0</v>
      </c>
      <c r="L89" s="700">
        <f t="shared" si="18"/>
        <v>0</v>
      </c>
      <c r="M89" s="700">
        <f t="shared" si="18"/>
        <v>0</v>
      </c>
      <c r="N89" s="700">
        <f t="shared" si="18"/>
        <v>0</v>
      </c>
      <c r="O89" s="700">
        <f t="shared" si="18"/>
        <v>0</v>
      </c>
      <c r="P89" s="701">
        <f t="shared" si="18"/>
        <v>0</v>
      </c>
      <c r="Q89" s="1061"/>
      <c r="R89" s="1058"/>
    </row>
    <row r="90" spans="2:18">
      <c r="B90" s="1057"/>
      <c r="C90" s="1131" t="s">
        <v>4715</v>
      </c>
      <c r="D90" s="800"/>
      <c r="E90" s="801"/>
      <c r="F90" s="801"/>
      <c r="G90" s="801"/>
      <c r="H90" s="801"/>
      <c r="I90" s="801"/>
      <c r="J90" s="801"/>
      <c r="K90" s="801"/>
      <c r="L90" s="801"/>
      <c r="M90" s="801"/>
      <c r="N90" s="801"/>
      <c r="O90" s="801"/>
      <c r="P90" s="802"/>
      <c r="Q90" s="1061"/>
      <c r="R90" s="1058"/>
    </row>
    <row r="91" spans="2:18">
      <c r="B91" s="1057"/>
      <c r="C91" s="1132" t="s">
        <v>631</v>
      </c>
      <c r="D91" s="803"/>
      <c r="E91" s="804"/>
      <c r="F91" s="804"/>
      <c r="G91" s="804"/>
      <c r="H91" s="804"/>
      <c r="I91" s="804"/>
      <c r="J91" s="804"/>
      <c r="K91" s="804"/>
      <c r="L91" s="804"/>
      <c r="M91" s="804"/>
      <c r="N91" s="804"/>
      <c r="O91" s="804"/>
      <c r="P91" s="805"/>
      <c r="Q91" s="1061"/>
      <c r="R91" s="1058"/>
    </row>
    <row r="92" spans="2:18">
      <c r="B92" s="1057"/>
      <c r="C92" s="1090" t="s">
        <v>1213</v>
      </c>
      <c r="D92" s="743">
        <f t="shared" ref="D92:P92" si="19">SUM(D73:D77)+SUM(D81:D86)-SUM(D78:D80)-SUM(D89)</f>
        <v>0</v>
      </c>
      <c r="E92" s="700">
        <f t="shared" si="19"/>
        <v>0</v>
      </c>
      <c r="F92" s="700">
        <f t="shared" si="19"/>
        <v>0</v>
      </c>
      <c r="G92" s="700">
        <f t="shared" si="19"/>
        <v>0</v>
      </c>
      <c r="H92" s="700">
        <f t="shared" si="19"/>
        <v>0</v>
      </c>
      <c r="I92" s="700">
        <f t="shared" si="19"/>
        <v>0</v>
      </c>
      <c r="J92" s="700">
        <f t="shared" si="19"/>
        <v>0</v>
      </c>
      <c r="K92" s="700">
        <f t="shared" si="19"/>
        <v>0</v>
      </c>
      <c r="L92" s="700">
        <f t="shared" si="19"/>
        <v>0</v>
      </c>
      <c r="M92" s="700">
        <f t="shared" si="19"/>
        <v>0</v>
      </c>
      <c r="N92" s="700">
        <f t="shared" si="19"/>
        <v>0</v>
      </c>
      <c r="O92" s="700">
        <f t="shared" si="19"/>
        <v>0</v>
      </c>
      <c r="P92" s="701">
        <f t="shared" si="19"/>
        <v>0</v>
      </c>
      <c r="Q92" s="1061"/>
      <c r="R92" s="1058"/>
    </row>
    <row r="93" spans="2:18">
      <c r="B93" s="1057"/>
      <c r="C93" s="1128" t="s">
        <v>1214</v>
      </c>
      <c r="D93" s="791"/>
      <c r="E93" s="655"/>
      <c r="F93" s="655"/>
      <c r="G93" s="655"/>
      <c r="H93" s="655"/>
      <c r="I93" s="655"/>
      <c r="J93" s="655"/>
      <c r="K93" s="655"/>
      <c r="L93" s="655"/>
      <c r="M93" s="655"/>
      <c r="N93" s="655"/>
      <c r="O93" s="655"/>
      <c r="P93" s="799"/>
      <c r="Q93" s="1061"/>
      <c r="R93" s="1058"/>
    </row>
    <row r="94" spans="2:18">
      <c r="B94" s="1057"/>
      <c r="C94" s="602" t="s">
        <v>1215</v>
      </c>
      <c r="D94" s="791"/>
      <c r="E94" s="655"/>
      <c r="F94" s="655"/>
      <c r="G94" s="655"/>
      <c r="H94" s="655"/>
      <c r="I94" s="655"/>
      <c r="J94" s="655"/>
      <c r="K94" s="655"/>
      <c r="L94" s="655"/>
      <c r="M94" s="655"/>
      <c r="N94" s="655"/>
      <c r="O94" s="655"/>
      <c r="P94" s="799"/>
      <c r="Q94" s="1061"/>
      <c r="R94" s="1058"/>
    </row>
    <row r="95" spans="2:18">
      <c r="B95" s="1057"/>
      <c r="C95" s="702" t="s">
        <v>1216</v>
      </c>
      <c r="D95" s="743">
        <f t="shared" ref="D95:P95" si="20">SUM(D92:D94)</f>
        <v>0</v>
      </c>
      <c r="E95" s="700">
        <f t="shared" si="20"/>
        <v>0</v>
      </c>
      <c r="F95" s="700">
        <f t="shared" si="20"/>
        <v>0</v>
      </c>
      <c r="G95" s="700">
        <f t="shared" si="20"/>
        <v>0</v>
      </c>
      <c r="H95" s="700">
        <f t="shared" si="20"/>
        <v>0</v>
      </c>
      <c r="I95" s="700">
        <f t="shared" si="20"/>
        <v>0</v>
      </c>
      <c r="J95" s="700">
        <f t="shared" si="20"/>
        <v>0</v>
      </c>
      <c r="K95" s="700">
        <f t="shared" si="20"/>
        <v>0</v>
      </c>
      <c r="L95" s="700">
        <f t="shared" si="20"/>
        <v>0</v>
      </c>
      <c r="M95" s="700">
        <f t="shared" si="20"/>
        <v>0</v>
      </c>
      <c r="N95" s="700">
        <f t="shared" si="20"/>
        <v>0</v>
      </c>
      <c r="O95" s="700">
        <f t="shared" si="20"/>
        <v>0</v>
      </c>
      <c r="P95" s="701">
        <f t="shared" si="20"/>
        <v>0</v>
      </c>
      <c r="Q95" s="1061"/>
      <c r="R95" s="1058"/>
    </row>
    <row r="96" spans="2:18">
      <c r="B96" s="1057"/>
      <c r="C96" s="1133" t="s">
        <v>1217</v>
      </c>
      <c r="D96" s="791"/>
      <c r="E96" s="655"/>
      <c r="F96" s="655"/>
      <c r="G96" s="655"/>
      <c r="H96" s="655"/>
      <c r="I96" s="655"/>
      <c r="J96" s="655"/>
      <c r="K96" s="655"/>
      <c r="L96" s="655"/>
      <c r="M96" s="655"/>
      <c r="N96" s="655"/>
      <c r="O96" s="655"/>
      <c r="P96" s="799"/>
      <c r="Q96" s="1061"/>
      <c r="R96" s="1058"/>
    </row>
    <row r="97" spans="2:18">
      <c r="B97" s="1057"/>
      <c r="C97" s="1100" t="s">
        <v>1218</v>
      </c>
      <c r="D97" s="791"/>
      <c r="E97" s="655"/>
      <c r="F97" s="655"/>
      <c r="G97" s="655"/>
      <c r="H97" s="655"/>
      <c r="I97" s="655"/>
      <c r="J97" s="655"/>
      <c r="K97" s="655"/>
      <c r="L97" s="655"/>
      <c r="M97" s="655"/>
      <c r="N97" s="655"/>
      <c r="O97" s="655"/>
      <c r="P97" s="799"/>
      <c r="Q97" s="1061"/>
      <c r="R97" s="1058"/>
    </row>
    <row r="98" spans="2:18">
      <c r="B98" s="1057"/>
      <c r="C98" s="1090" t="s">
        <v>1219</v>
      </c>
      <c r="D98" s="743">
        <f t="shared" ref="D98:P98" si="21">SUM(D95:D96)-SUM(D97)</f>
        <v>0</v>
      </c>
      <c r="E98" s="700">
        <f t="shared" si="21"/>
        <v>0</v>
      </c>
      <c r="F98" s="700">
        <f t="shared" si="21"/>
        <v>0</v>
      </c>
      <c r="G98" s="700">
        <f t="shared" si="21"/>
        <v>0</v>
      </c>
      <c r="H98" s="700">
        <f t="shared" si="21"/>
        <v>0</v>
      </c>
      <c r="I98" s="700">
        <f t="shared" si="21"/>
        <v>0</v>
      </c>
      <c r="J98" s="700">
        <f t="shared" si="21"/>
        <v>0</v>
      </c>
      <c r="K98" s="700">
        <f t="shared" si="21"/>
        <v>0</v>
      </c>
      <c r="L98" s="700">
        <f t="shared" si="21"/>
        <v>0</v>
      </c>
      <c r="M98" s="700">
        <f t="shared" si="21"/>
        <v>0</v>
      </c>
      <c r="N98" s="700">
        <f t="shared" si="21"/>
        <v>0</v>
      </c>
      <c r="O98" s="700">
        <f t="shared" si="21"/>
        <v>0</v>
      </c>
      <c r="P98" s="701">
        <f t="shared" si="21"/>
        <v>0</v>
      </c>
      <c r="Q98" s="1061"/>
      <c r="R98" s="1058"/>
    </row>
    <row r="99" spans="2:18">
      <c r="B99" s="1057"/>
      <c r="C99" s="1134" t="s">
        <v>3330</v>
      </c>
      <c r="D99" s="806"/>
      <c r="E99" s="664"/>
      <c r="F99" s="664"/>
      <c r="G99" s="664"/>
      <c r="H99" s="664"/>
      <c r="I99" s="664"/>
      <c r="J99" s="664"/>
      <c r="K99" s="664"/>
      <c r="L99" s="664"/>
      <c r="M99" s="664"/>
      <c r="N99" s="664"/>
      <c r="O99" s="664"/>
      <c r="P99" s="807"/>
      <c r="Q99" s="1061"/>
      <c r="R99" s="1058"/>
    </row>
    <row r="100" spans="2:18">
      <c r="B100" s="1057"/>
      <c r="C100" s="1090" t="s">
        <v>3331</v>
      </c>
      <c r="D100" s="743">
        <f t="shared" ref="D100:P100" si="22">SUM(D98:D99)</f>
        <v>0</v>
      </c>
      <c r="E100" s="700">
        <f t="shared" si="22"/>
        <v>0</v>
      </c>
      <c r="F100" s="700">
        <f t="shared" si="22"/>
        <v>0</v>
      </c>
      <c r="G100" s="700">
        <f t="shared" si="22"/>
        <v>0</v>
      </c>
      <c r="H100" s="700">
        <f t="shared" si="22"/>
        <v>0</v>
      </c>
      <c r="I100" s="700">
        <f t="shared" si="22"/>
        <v>0</v>
      </c>
      <c r="J100" s="700">
        <f t="shared" si="22"/>
        <v>0</v>
      </c>
      <c r="K100" s="700">
        <f t="shared" si="22"/>
        <v>0</v>
      </c>
      <c r="L100" s="700">
        <f t="shared" si="22"/>
        <v>0</v>
      </c>
      <c r="M100" s="700">
        <f t="shared" si="22"/>
        <v>0</v>
      </c>
      <c r="N100" s="700">
        <f t="shared" si="22"/>
        <v>0</v>
      </c>
      <c r="O100" s="700">
        <f t="shared" si="22"/>
        <v>0</v>
      </c>
      <c r="P100" s="701">
        <f t="shared" si="22"/>
        <v>0</v>
      </c>
      <c r="Q100" s="1061"/>
      <c r="R100" s="1058"/>
    </row>
    <row r="101" spans="2:18">
      <c r="B101" s="1057"/>
      <c r="C101" s="1135" t="s">
        <v>3332</v>
      </c>
      <c r="D101" s="808"/>
      <c r="E101" s="667"/>
      <c r="F101" s="667"/>
      <c r="G101" s="667"/>
      <c r="H101" s="667"/>
      <c r="I101" s="667"/>
      <c r="J101" s="667"/>
      <c r="K101" s="667"/>
      <c r="L101" s="667"/>
      <c r="M101" s="667"/>
      <c r="N101" s="667"/>
      <c r="O101" s="667"/>
      <c r="P101" s="809"/>
      <c r="Q101" s="1061"/>
      <c r="R101" s="1058"/>
    </row>
    <row r="102" spans="2:18">
      <c r="B102" s="1057"/>
      <c r="C102" s="1136"/>
      <c r="D102" s="1093"/>
      <c r="E102" s="1093"/>
      <c r="F102" s="1093"/>
      <c r="G102" s="1093"/>
      <c r="H102" s="1093"/>
      <c r="I102" s="1093"/>
      <c r="J102" s="1093"/>
      <c r="K102" s="1093"/>
      <c r="L102" s="1093"/>
      <c r="M102" s="1093"/>
      <c r="N102" s="1093"/>
      <c r="O102" s="1093"/>
      <c r="P102" s="1093"/>
      <c r="Q102" s="1061"/>
      <c r="R102" s="1058"/>
    </row>
    <row r="103" spans="2:18">
      <c r="B103" s="1057"/>
      <c r="D103" s="1098"/>
      <c r="E103" s="1098"/>
      <c r="F103" s="1098"/>
      <c r="G103" s="1098"/>
      <c r="H103" s="1098"/>
      <c r="I103" s="1098"/>
      <c r="J103" s="1098"/>
      <c r="K103" s="1098"/>
      <c r="L103" s="1098"/>
      <c r="M103" s="1098"/>
      <c r="N103" s="1098"/>
      <c r="O103" s="1098"/>
      <c r="P103" s="1098"/>
      <c r="Q103" s="1061"/>
      <c r="R103" s="1058"/>
    </row>
    <row r="104" spans="2:18">
      <c r="B104" s="1057"/>
      <c r="C104" s="1137"/>
      <c r="D104" s="1098"/>
      <c r="E104" s="1098"/>
      <c r="F104" s="1098"/>
      <c r="G104" s="1098"/>
      <c r="H104" s="1098"/>
      <c r="I104" s="1098"/>
      <c r="J104" s="1098"/>
      <c r="K104" s="1098"/>
      <c r="L104" s="1098"/>
      <c r="M104" s="1098"/>
      <c r="N104" s="1098"/>
      <c r="O104" s="1098"/>
      <c r="P104" s="1098"/>
      <c r="Q104" s="1061"/>
      <c r="R104" s="1058"/>
    </row>
    <row r="105" spans="2:18" ht="18">
      <c r="B105" s="1057"/>
      <c r="C105" s="1063" t="s">
        <v>561</v>
      </c>
      <c r="D105" s="1098"/>
      <c r="E105" s="1098"/>
      <c r="F105" s="1098"/>
      <c r="G105" s="1098"/>
      <c r="H105" s="1098"/>
      <c r="I105" s="1098"/>
      <c r="J105" s="1098"/>
      <c r="K105" s="1098"/>
      <c r="L105" s="1098"/>
      <c r="M105" s="1098"/>
      <c r="N105" s="1098"/>
      <c r="O105" s="1098"/>
      <c r="P105" s="1098"/>
      <c r="Q105" s="1061"/>
      <c r="R105" s="1058"/>
    </row>
    <row r="106" spans="2:18">
      <c r="B106" s="1057"/>
      <c r="D106" s="1138" t="s">
        <v>3925</v>
      </c>
      <c r="E106" s="1060"/>
      <c r="F106" s="1060"/>
      <c r="G106" s="1060"/>
      <c r="I106" s="1059"/>
      <c r="J106" s="1061"/>
      <c r="K106" s="1061"/>
      <c r="L106" s="1061"/>
      <c r="M106" s="1061"/>
      <c r="N106" s="1061"/>
      <c r="O106" s="1061"/>
      <c r="P106" s="1061"/>
      <c r="Q106" s="1061"/>
      <c r="R106" s="1058"/>
    </row>
    <row r="107" spans="2:18">
      <c r="B107" s="1057"/>
      <c r="C107" s="1139" t="s">
        <v>3926</v>
      </c>
      <c r="D107" s="811"/>
      <c r="Q107" s="1061"/>
      <c r="R107" s="1058"/>
    </row>
    <row r="108" spans="2:18">
      <c r="B108" s="1057"/>
      <c r="C108" s="1140" t="s">
        <v>3927</v>
      </c>
      <c r="D108" s="812"/>
      <c r="Q108" s="1061"/>
      <c r="R108" s="1058"/>
    </row>
    <row r="109" spans="2:18">
      <c r="B109" s="1057"/>
      <c r="C109" s="1135" t="s">
        <v>3928</v>
      </c>
      <c r="D109" s="813"/>
      <c r="Q109" s="1061"/>
      <c r="R109" s="1058"/>
    </row>
    <row r="110" spans="2:18">
      <c r="B110" s="1057"/>
      <c r="Q110" s="1061"/>
      <c r="R110" s="1058"/>
    </row>
    <row r="111" spans="2:18">
      <c r="B111" s="1057"/>
      <c r="Q111" s="1061"/>
      <c r="R111" s="1058"/>
    </row>
    <row r="112" spans="2:18">
      <c r="B112" s="1057"/>
      <c r="C112" s="1067"/>
      <c r="D112" s="697" t="str">
        <f>IF('F1'!AP39="","0",YEAR('F1'!AP39))</f>
        <v>0</v>
      </c>
      <c r="E112" s="697">
        <f t="shared" ref="E112:P112" si="23">D112+1</f>
        <v>1</v>
      </c>
      <c r="F112" s="697">
        <f t="shared" si="23"/>
        <v>2</v>
      </c>
      <c r="G112" s="697">
        <f t="shared" si="23"/>
        <v>3</v>
      </c>
      <c r="H112" s="697">
        <f t="shared" si="23"/>
        <v>4</v>
      </c>
      <c r="I112" s="697">
        <f t="shared" si="23"/>
        <v>5</v>
      </c>
      <c r="J112" s="697">
        <f t="shared" si="23"/>
        <v>6</v>
      </c>
      <c r="K112" s="697">
        <f t="shared" si="23"/>
        <v>7</v>
      </c>
      <c r="L112" s="697">
        <f t="shared" si="23"/>
        <v>8</v>
      </c>
      <c r="M112" s="697">
        <f t="shared" si="23"/>
        <v>9</v>
      </c>
      <c r="N112" s="697">
        <f t="shared" si="23"/>
        <v>10</v>
      </c>
      <c r="O112" s="697">
        <f t="shared" si="23"/>
        <v>11</v>
      </c>
      <c r="P112" s="695">
        <f t="shared" si="23"/>
        <v>12</v>
      </c>
      <c r="Q112" s="1061"/>
      <c r="R112" s="1058"/>
    </row>
    <row r="113" spans="2:18">
      <c r="B113" s="1057"/>
      <c r="C113" s="1094" t="s">
        <v>3703</v>
      </c>
      <c r="D113" s="1141">
        <f>+D73*(365-$D$107)/365</f>
        <v>0</v>
      </c>
      <c r="E113" s="1141">
        <f t="shared" ref="E113:P113" si="24">+E73*(365-$D$107)/365+D73*$D$107/365</f>
        <v>0</v>
      </c>
      <c r="F113" s="1141">
        <f t="shared" si="24"/>
        <v>0</v>
      </c>
      <c r="G113" s="1141">
        <f t="shared" si="24"/>
        <v>0</v>
      </c>
      <c r="H113" s="1141">
        <f t="shared" si="24"/>
        <v>0</v>
      </c>
      <c r="I113" s="1141">
        <f t="shared" si="24"/>
        <v>0</v>
      </c>
      <c r="J113" s="1141">
        <f t="shared" si="24"/>
        <v>0</v>
      </c>
      <c r="K113" s="1141">
        <f t="shared" si="24"/>
        <v>0</v>
      </c>
      <c r="L113" s="1141">
        <f t="shared" si="24"/>
        <v>0</v>
      </c>
      <c r="M113" s="1141">
        <f t="shared" si="24"/>
        <v>0</v>
      </c>
      <c r="N113" s="1141">
        <f t="shared" si="24"/>
        <v>0</v>
      </c>
      <c r="O113" s="1141">
        <f t="shared" si="24"/>
        <v>0</v>
      </c>
      <c r="P113" s="1142">
        <f t="shared" si="24"/>
        <v>0</v>
      </c>
      <c r="Q113" s="1061"/>
      <c r="R113" s="1058"/>
    </row>
    <row r="114" spans="2:18">
      <c r="B114" s="1057"/>
      <c r="C114" s="1100" t="s">
        <v>4435</v>
      </c>
      <c r="D114" s="1143">
        <f>D74</f>
        <v>0</v>
      </c>
      <c r="E114" s="1143">
        <f t="shared" ref="E114:P114" si="25">E74</f>
        <v>0</v>
      </c>
      <c r="F114" s="1143">
        <f t="shared" si="25"/>
        <v>0</v>
      </c>
      <c r="G114" s="1143">
        <f t="shared" si="25"/>
        <v>0</v>
      </c>
      <c r="H114" s="1143">
        <f t="shared" si="25"/>
        <v>0</v>
      </c>
      <c r="I114" s="1143">
        <f t="shared" si="25"/>
        <v>0</v>
      </c>
      <c r="J114" s="1143">
        <f t="shared" si="25"/>
        <v>0</v>
      </c>
      <c r="K114" s="1143">
        <f t="shared" si="25"/>
        <v>0</v>
      </c>
      <c r="L114" s="1143">
        <f t="shared" si="25"/>
        <v>0</v>
      </c>
      <c r="M114" s="1143">
        <f t="shared" si="25"/>
        <v>0</v>
      </c>
      <c r="N114" s="1143">
        <f t="shared" si="25"/>
        <v>0</v>
      </c>
      <c r="O114" s="1143">
        <f t="shared" si="25"/>
        <v>0</v>
      </c>
      <c r="P114" s="1144">
        <f t="shared" si="25"/>
        <v>0</v>
      </c>
      <c r="Q114" s="1061"/>
      <c r="R114" s="1058"/>
    </row>
    <row r="115" spans="2:18">
      <c r="B115" s="1057"/>
      <c r="C115" s="1069" t="s">
        <v>3698</v>
      </c>
      <c r="D115" s="1145">
        <f t="shared" ref="D115:P115" si="26">D86</f>
        <v>0</v>
      </c>
      <c r="E115" s="1145">
        <f t="shared" si="26"/>
        <v>0</v>
      </c>
      <c r="F115" s="1145">
        <f t="shared" si="26"/>
        <v>0</v>
      </c>
      <c r="G115" s="1145">
        <f t="shared" si="26"/>
        <v>0</v>
      </c>
      <c r="H115" s="1145">
        <f t="shared" si="26"/>
        <v>0</v>
      </c>
      <c r="I115" s="1145">
        <f t="shared" si="26"/>
        <v>0</v>
      </c>
      <c r="J115" s="1145">
        <f t="shared" si="26"/>
        <v>0</v>
      </c>
      <c r="K115" s="1145">
        <f t="shared" si="26"/>
        <v>0</v>
      </c>
      <c r="L115" s="1145">
        <f t="shared" si="26"/>
        <v>0</v>
      </c>
      <c r="M115" s="1145">
        <f t="shared" si="26"/>
        <v>0</v>
      </c>
      <c r="N115" s="1145">
        <f t="shared" si="26"/>
        <v>0</v>
      </c>
      <c r="O115" s="1145">
        <f t="shared" si="26"/>
        <v>0</v>
      </c>
      <c r="P115" s="1146">
        <f t="shared" si="26"/>
        <v>0</v>
      </c>
      <c r="Q115" s="1061"/>
      <c r="R115" s="1058"/>
    </row>
    <row r="116" spans="2:18">
      <c r="B116" s="1057"/>
      <c r="C116" s="1100" t="s">
        <v>1217</v>
      </c>
      <c r="D116" s="1147">
        <f t="shared" ref="D116:P116" si="27">D96</f>
        <v>0</v>
      </c>
      <c r="E116" s="1147">
        <f t="shared" si="27"/>
        <v>0</v>
      </c>
      <c r="F116" s="1147">
        <f t="shared" si="27"/>
        <v>0</v>
      </c>
      <c r="G116" s="1147">
        <f t="shared" si="27"/>
        <v>0</v>
      </c>
      <c r="H116" s="1147">
        <f t="shared" si="27"/>
        <v>0</v>
      </c>
      <c r="I116" s="1147">
        <f t="shared" si="27"/>
        <v>0</v>
      </c>
      <c r="J116" s="1147">
        <f t="shared" si="27"/>
        <v>0</v>
      </c>
      <c r="K116" s="1147">
        <f t="shared" si="27"/>
        <v>0</v>
      </c>
      <c r="L116" s="1147">
        <f t="shared" si="27"/>
        <v>0</v>
      </c>
      <c r="M116" s="1147">
        <f t="shared" si="27"/>
        <v>0</v>
      </c>
      <c r="N116" s="1147">
        <f t="shared" si="27"/>
        <v>0</v>
      </c>
      <c r="O116" s="1147">
        <f t="shared" si="27"/>
        <v>0</v>
      </c>
      <c r="P116" s="1148">
        <f t="shared" si="27"/>
        <v>0</v>
      </c>
      <c r="Q116" s="1061"/>
      <c r="R116" s="1058"/>
    </row>
    <row r="117" spans="2:18">
      <c r="B117" s="1057"/>
      <c r="C117" s="1149" t="s">
        <v>1482</v>
      </c>
      <c r="D117" s="1114">
        <f t="shared" ref="D117:P117" si="28">D63</f>
        <v>0</v>
      </c>
      <c r="E117" s="1114">
        <f t="shared" si="28"/>
        <v>0</v>
      </c>
      <c r="F117" s="1114">
        <f t="shared" si="28"/>
        <v>0</v>
      </c>
      <c r="G117" s="1114">
        <f t="shared" si="28"/>
        <v>0</v>
      </c>
      <c r="H117" s="1114">
        <f t="shared" si="28"/>
        <v>0</v>
      </c>
      <c r="I117" s="1114">
        <f t="shared" si="28"/>
        <v>0</v>
      </c>
      <c r="J117" s="1114">
        <f t="shared" si="28"/>
        <v>0</v>
      </c>
      <c r="K117" s="1114">
        <f t="shared" si="28"/>
        <v>0</v>
      </c>
      <c r="L117" s="1114">
        <f t="shared" si="28"/>
        <v>0</v>
      </c>
      <c r="M117" s="1114">
        <f t="shared" si="28"/>
        <v>0</v>
      </c>
      <c r="N117" s="1114">
        <f t="shared" si="28"/>
        <v>0</v>
      </c>
      <c r="O117" s="1114">
        <f t="shared" si="28"/>
        <v>0</v>
      </c>
      <c r="P117" s="1150">
        <f t="shared" si="28"/>
        <v>0</v>
      </c>
      <c r="Q117" s="1061"/>
      <c r="R117" s="1058"/>
    </row>
    <row r="118" spans="2:18">
      <c r="B118" s="1057"/>
      <c r="C118" s="1102" t="s">
        <v>559</v>
      </c>
      <c r="D118" s="699">
        <f t="shared" ref="D118:P118" si="29">SUM(D113:D117)</f>
        <v>0</v>
      </c>
      <c r="E118" s="699">
        <f t="shared" si="29"/>
        <v>0</v>
      </c>
      <c r="F118" s="699">
        <f t="shared" si="29"/>
        <v>0</v>
      </c>
      <c r="G118" s="699">
        <f t="shared" si="29"/>
        <v>0</v>
      </c>
      <c r="H118" s="699">
        <f t="shared" si="29"/>
        <v>0</v>
      </c>
      <c r="I118" s="699">
        <f t="shared" si="29"/>
        <v>0</v>
      </c>
      <c r="J118" s="699">
        <f t="shared" si="29"/>
        <v>0</v>
      </c>
      <c r="K118" s="699">
        <f t="shared" si="29"/>
        <v>0</v>
      </c>
      <c r="L118" s="699">
        <f t="shared" si="29"/>
        <v>0</v>
      </c>
      <c r="M118" s="699">
        <f t="shared" si="29"/>
        <v>0</v>
      </c>
      <c r="N118" s="699">
        <f t="shared" si="29"/>
        <v>0</v>
      </c>
      <c r="O118" s="699">
        <f t="shared" si="29"/>
        <v>0</v>
      </c>
      <c r="P118" s="701">
        <f t="shared" si="29"/>
        <v>0</v>
      </c>
      <c r="Q118" s="1061"/>
      <c r="R118" s="1058"/>
    </row>
    <row r="119" spans="2:18">
      <c r="B119" s="1057"/>
      <c r="D119" s="1096"/>
      <c r="E119" s="1096"/>
      <c r="F119" s="1096"/>
      <c r="G119" s="1096"/>
      <c r="H119" s="1096"/>
      <c r="I119" s="1096"/>
      <c r="J119" s="1096"/>
      <c r="K119" s="1096"/>
      <c r="L119" s="1096"/>
      <c r="M119" s="1096"/>
      <c r="N119" s="1096"/>
      <c r="O119" s="1096"/>
      <c r="P119" s="1096"/>
      <c r="Q119" s="1061"/>
      <c r="R119" s="1058"/>
    </row>
    <row r="120" spans="2:18">
      <c r="B120" s="1057"/>
      <c r="C120" s="1139" t="s">
        <v>550</v>
      </c>
      <c r="D120" s="1151">
        <f>(D78+D79)*(365-$D$108)/365</f>
        <v>0</v>
      </c>
      <c r="E120" s="1152">
        <f t="shared" ref="E120:P120" si="30">(E78+E79)*(365-$D$108)/365+(D78+D79)*($D$108)/365</f>
        <v>0</v>
      </c>
      <c r="F120" s="1152">
        <f t="shared" si="30"/>
        <v>0</v>
      </c>
      <c r="G120" s="1152">
        <f t="shared" si="30"/>
        <v>0</v>
      </c>
      <c r="H120" s="1152">
        <f t="shared" si="30"/>
        <v>0</v>
      </c>
      <c r="I120" s="1152">
        <f t="shared" si="30"/>
        <v>0</v>
      </c>
      <c r="J120" s="1152">
        <f t="shared" si="30"/>
        <v>0</v>
      </c>
      <c r="K120" s="1152">
        <f t="shared" si="30"/>
        <v>0</v>
      </c>
      <c r="L120" s="1152">
        <f t="shared" si="30"/>
        <v>0</v>
      </c>
      <c r="M120" s="1152">
        <f t="shared" si="30"/>
        <v>0</v>
      </c>
      <c r="N120" s="1152">
        <f t="shared" si="30"/>
        <v>0</v>
      </c>
      <c r="O120" s="1152">
        <f t="shared" si="30"/>
        <v>0</v>
      </c>
      <c r="P120" s="1142">
        <f t="shared" si="30"/>
        <v>0</v>
      </c>
      <c r="Q120" s="1061"/>
      <c r="R120" s="1058"/>
    </row>
    <row r="121" spans="2:18">
      <c r="B121" s="1057"/>
      <c r="C121" s="1153" t="s">
        <v>551</v>
      </c>
      <c r="D121" s="1113">
        <f t="shared" ref="D121:P121" si="31">D80</f>
        <v>0</v>
      </c>
      <c r="E121" s="1154">
        <f t="shared" si="31"/>
        <v>0</v>
      </c>
      <c r="F121" s="1154">
        <f t="shared" si="31"/>
        <v>0</v>
      </c>
      <c r="G121" s="1154">
        <f t="shared" si="31"/>
        <v>0</v>
      </c>
      <c r="H121" s="1154">
        <f t="shared" si="31"/>
        <v>0</v>
      </c>
      <c r="I121" s="1154">
        <f t="shared" si="31"/>
        <v>0</v>
      </c>
      <c r="J121" s="1154">
        <f t="shared" si="31"/>
        <v>0</v>
      </c>
      <c r="K121" s="1154">
        <f t="shared" si="31"/>
        <v>0</v>
      </c>
      <c r="L121" s="1154">
        <f t="shared" si="31"/>
        <v>0</v>
      </c>
      <c r="M121" s="1154">
        <f t="shared" si="31"/>
        <v>0</v>
      </c>
      <c r="N121" s="1154">
        <f t="shared" si="31"/>
        <v>0</v>
      </c>
      <c r="O121" s="1154">
        <f t="shared" si="31"/>
        <v>0</v>
      </c>
      <c r="P121" s="1148">
        <f t="shared" si="31"/>
        <v>0</v>
      </c>
      <c r="Q121" s="1061"/>
      <c r="R121" s="1058"/>
    </row>
    <row r="122" spans="2:18">
      <c r="B122" s="1057"/>
      <c r="C122" s="1153" t="s">
        <v>552</v>
      </c>
      <c r="D122" s="1155">
        <f t="shared" ref="D122:P122" si="32">D89</f>
        <v>0</v>
      </c>
      <c r="E122" s="1156">
        <f t="shared" si="32"/>
        <v>0</v>
      </c>
      <c r="F122" s="1156">
        <f t="shared" si="32"/>
        <v>0</v>
      </c>
      <c r="G122" s="1156">
        <f t="shared" si="32"/>
        <v>0</v>
      </c>
      <c r="H122" s="1156">
        <f t="shared" si="32"/>
        <v>0</v>
      </c>
      <c r="I122" s="1156">
        <f t="shared" si="32"/>
        <v>0</v>
      </c>
      <c r="J122" s="1156">
        <f t="shared" si="32"/>
        <v>0</v>
      </c>
      <c r="K122" s="1156">
        <f t="shared" si="32"/>
        <v>0</v>
      </c>
      <c r="L122" s="1156">
        <f t="shared" si="32"/>
        <v>0</v>
      </c>
      <c r="M122" s="1156">
        <f t="shared" si="32"/>
        <v>0</v>
      </c>
      <c r="N122" s="1156">
        <f t="shared" si="32"/>
        <v>0</v>
      </c>
      <c r="O122" s="1156">
        <f t="shared" si="32"/>
        <v>0</v>
      </c>
      <c r="P122" s="1146">
        <f t="shared" si="32"/>
        <v>0</v>
      </c>
      <c r="Q122" s="1061"/>
      <c r="R122" s="1058"/>
    </row>
    <row r="123" spans="2:18">
      <c r="B123" s="1057"/>
      <c r="C123" s="1153" t="s">
        <v>553</v>
      </c>
      <c r="D123" s="1113">
        <f>D20*(365-$D$109)/365</f>
        <v>0</v>
      </c>
      <c r="E123" s="1154">
        <f t="shared" ref="E123:P123" si="33">E20*(365-$D$109)/365+D20*$D$109/365</f>
        <v>0</v>
      </c>
      <c r="F123" s="1154">
        <f t="shared" si="33"/>
        <v>0</v>
      </c>
      <c r="G123" s="1154">
        <f t="shared" si="33"/>
        <v>0</v>
      </c>
      <c r="H123" s="1154">
        <f t="shared" si="33"/>
        <v>0</v>
      </c>
      <c r="I123" s="1154">
        <f t="shared" si="33"/>
        <v>0</v>
      </c>
      <c r="J123" s="1154">
        <f t="shared" si="33"/>
        <v>0</v>
      </c>
      <c r="K123" s="1154">
        <f t="shared" si="33"/>
        <v>0</v>
      </c>
      <c r="L123" s="1154">
        <f t="shared" si="33"/>
        <v>0</v>
      </c>
      <c r="M123" s="1154">
        <f t="shared" si="33"/>
        <v>0</v>
      </c>
      <c r="N123" s="1154">
        <f t="shared" si="33"/>
        <v>0</v>
      </c>
      <c r="O123" s="1154">
        <f t="shared" si="33"/>
        <v>0</v>
      </c>
      <c r="P123" s="1148">
        <f t="shared" si="33"/>
        <v>0</v>
      </c>
      <c r="Q123" s="1061"/>
      <c r="R123" s="1058"/>
    </row>
    <row r="124" spans="2:18">
      <c r="B124" s="1057"/>
      <c r="C124" s="1153" t="s">
        <v>554</v>
      </c>
      <c r="D124" s="1155">
        <f t="shared" ref="D124:P124" si="34">D97</f>
        <v>0</v>
      </c>
      <c r="E124" s="1156">
        <f t="shared" si="34"/>
        <v>0</v>
      </c>
      <c r="F124" s="1156">
        <f t="shared" si="34"/>
        <v>0</v>
      </c>
      <c r="G124" s="1156">
        <f t="shared" si="34"/>
        <v>0</v>
      </c>
      <c r="H124" s="1156">
        <f t="shared" si="34"/>
        <v>0</v>
      </c>
      <c r="I124" s="1156">
        <f t="shared" si="34"/>
        <v>0</v>
      </c>
      <c r="J124" s="1156">
        <f t="shared" si="34"/>
        <v>0</v>
      </c>
      <c r="K124" s="1156">
        <f t="shared" si="34"/>
        <v>0</v>
      </c>
      <c r="L124" s="1156">
        <f t="shared" si="34"/>
        <v>0</v>
      </c>
      <c r="M124" s="1156">
        <f t="shared" si="34"/>
        <v>0</v>
      </c>
      <c r="N124" s="1156">
        <f t="shared" si="34"/>
        <v>0</v>
      </c>
      <c r="O124" s="1156">
        <f t="shared" si="34"/>
        <v>0</v>
      </c>
      <c r="P124" s="1146">
        <f t="shared" si="34"/>
        <v>0</v>
      </c>
      <c r="Q124" s="1061"/>
      <c r="R124" s="1058"/>
    </row>
    <row r="125" spans="2:18">
      <c r="B125" s="1057"/>
      <c r="C125" s="1153" t="s">
        <v>555</v>
      </c>
      <c r="D125" s="1113">
        <f t="shared" ref="D125:P125" si="35">D99+D90</f>
        <v>0</v>
      </c>
      <c r="E125" s="1154">
        <f t="shared" si="35"/>
        <v>0</v>
      </c>
      <c r="F125" s="1154">
        <f t="shared" si="35"/>
        <v>0</v>
      </c>
      <c r="G125" s="1154">
        <f t="shared" si="35"/>
        <v>0</v>
      </c>
      <c r="H125" s="1154">
        <f t="shared" si="35"/>
        <v>0</v>
      </c>
      <c r="I125" s="1154">
        <f t="shared" si="35"/>
        <v>0</v>
      </c>
      <c r="J125" s="1154">
        <f t="shared" si="35"/>
        <v>0</v>
      </c>
      <c r="K125" s="1154">
        <f t="shared" si="35"/>
        <v>0</v>
      </c>
      <c r="L125" s="1154">
        <f t="shared" si="35"/>
        <v>0</v>
      </c>
      <c r="M125" s="1154">
        <f t="shared" si="35"/>
        <v>0</v>
      </c>
      <c r="N125" s="1154">
        <f t="shared" si="35"/>
        <v>0</v>
      </c>
      <c r="O125" s="1154">
        <f t="shared" si="35"/>
        <v>0</v>
      </c>
      <c r="P125" s="1148">
        <f t="shared" si="35"/>
        <v>0</v>
      </c>
      <c r="Q125" s="1061"/>
      <c r="R125" s="1058"/>
    </row>
    <row r="126" spans="2:18">
      <c r="B126" s="1057"/>
      <c r="C126" s="1157" t="s">
        <v>5448</v>
      </c>
      <c r="D126" s="792"/>
      <c r="E126" s="658"/>
      <c r="F126" s="658"/>
      <c r="G126" s="658"/>
      <c r="H126" s="658"/>
      <c r="I126" s="658"/>
      <c r="J126" s="659"/>
      <c r="K126" s="659"/>
      <c r="L126" s="659"/>
      <c r="M126" s="659"/>
      <c r="N126" s="659"/>
      <c r="O126" s="659"/>
      <c r="P126" s="660"/>
      <c r="Q126" s="1061"/>
      <c r="R126" s="1058"/>
    </row>
    <row r="127" spans="2:18">
      <c r="B127" s="1057"/>
      <c r="C127" s="1158" t="s">
        <v>556</v>
      </c>
      <c r="D127" s="792"/>
      <c r="E127" s="658"/>
      <c r="F127" s="658"/>
      <c r="G127" s="658"/>
      <c r="H127" s="658"/>
      <c r="I127" s="658"/>
      <c r="J127" s="659"/>
      <c r="K127" s="659"/>
      <c r="L127" s="659"/>
      <c r="M127" s="659"/>
      <c r="N127" s="659"/>
      <c r="O127" s="659"/>
      <c r="P127" s="660"/>
      <c r="Q127" s="1061"/>
      <c r="R127" s="1058"/>
    </row>
    <row r="128" spans="2:18">
      <c r="B128" s="1057"/>
      <c r="C128" s="1102" t="s">
        <v>560</v>
      </c>
      <c r="D128" s="743">
        <f t="shared" ref="D128:P128" si="36">SUM(D120:D127)</f>
        <v>0</v>
      </c>
      <c r="E128" s="699">
        <f t="shared" si="36"/>
        <v>0</v>
      </c>
      <c r="F128" s="699">
        <f t="shared" si="36"/>
        <v>0</v>
      </c>
      <c r="G128" s="699">
        <f t="shared" si="36"/>
        <v>0</v>
      </c>
      <c r="H128" s="699">
        <f t="shared" si="36"/>
        <v>0</v>
      </c>
      <c r="I128" s="699">
        <f t="shared" si="36"/>
        <v>0</v>
      </c>
      <c r="J128" s="699">
        <f t="shared" si="36"/>
        <v>0</v>
      </c>
      <c r="K128" s="699">
        <f t="shared" si="36"/>
        <v>0</v>
      </c>
      <c r="L128" s="699">
        <f t="shared" si="36"/>
        <v>0</v>
      </c>
      <c r="M128" s="699">
        <f t="shared" si="36"/>
        <v>0</v>
      </c>
      <c r="N128" s="699">
        <f t="shared" si="36"/>
        <v>0</v>
      </c>
      <c r="O128" s="699">
        <f t="shared" si="36"/>
        <v>0</v>
      </c>
      <c r="P128" s="701">
        <f t="shared" si="36"/>
        <v>0</v>
      </c>
      <c r="Q128" s="1061"/>
      <c r="R128" s="1058"/>
    </row>
    <row r="129" spans="2:18">
      <c r="B129" s="1057"/>
      <c r="D129" s="1096"/>
      <c r="E129" s="1096"/>
      <c r="F129" s="1096"/>
      <c r="G129" s="1096"/>
      <c r="H129" s="1096"/>
      <c r="I129" s="1096"/>
      <c r="J129" s="1096"/>
      <c r="K129" s="1096"/>
      <c r="L129" s="1096"/>
      <c r="M129" s="1096"/>
      <c r="N129" s="1096"/>
      <c r="O129" s="1096"/>
      <c r="P129" s="1096"/>
      <c r="Q129" s="1061"/>
      <c r="R129" s="1058"/>
    </row>
    <row r="130" spans="2:18">
      <c r="B130" s="1057"/>
      <c r="C130" s="1090" t="s">
        <v>557</v>
      </c>
      <c r="D130" s="699">
        <f t="shared" ref="D130:P130" si="37">+D118-D128</f>
        <v>0</v>
      </c>
      <c r="E130" s="700">
        <f t="shared" si="37"/>
        <v>0</v>
      </c>
      <c r="F130" s="700">
        <f t="shared" si="37"/>
        <v>0</v>
      </c>
      <c r="G130" s="700">
        <f t="shared" si="37"/>
        <v>0</v>
      </c>
      <c r="H130" s="700">
        <f t="shared" si="37"/>
        <v>0</v>
      </c>
      <c r="I130" s="700">
        <f t="shared" si="37"/>
        <v>0</v>
      </c>
      <c r="J130" s="700">
        <f t="shared" si="37"/>
        <v>0</v>
      </c>
      <c r="K130" s="700">
        <f t="shared" si="37"/>
        <v>0</v>
      </c>
      <c r="L130" s="700">
        <f t="shared" si="37"/>
        <v>0</v>
      </c>
      <c r="M130" s="700">
        <f t="shared" si="37"/>
        <v>0</v>
      </c>
      <c r="N130" s="700">
        <f t="shared" si="37"/>
        <v>0</v>
      </c>
      <c r="O130" s="700">
        <f t="shared" si="37"/>
        <v>0</v>
      </c>
      <c r="P130" s="701">
        <f t="shared" si="37"/>
        <v>0</v>
      </c>
      <c r="Q130" s="1061"/>
      <c r="R130" s="1058"/>
    </row>
    <row r="131" spans="2:18">
      <c r="B131" s="1057"/>
      <c r="C131" s="986"/>
      <c r="E131" s="925"/>
      <c r="F131" s="925"/>
      <c r="G131" s="925"/>
      <c r="H131" s="925"/>
      <c r="I131" s="925"/>
      <c r="J131" s="925"/>
      <c r="K131" s="925"/>
      <c r="L131" s="925"/>
      <c r="M131" s="925"/>
      <c r="N131" s="925"/>
      <c r="O131" s="925"/>
      <c r="P131" s="925"/>
      <c r="Q131" s="1061"/>
      <c r="R131" s="933"/>
    </row>
    <row r="132" spans="2:18">
      <c r="B132" s="1057"/>
      <c r="C132" s="1090" t="s">
        <v>558</v>
      </c>
      <c r="D132" s="699">
        <f>+D130</f>
        <v>0</v>
      </c>
      <c r="E132" s="700">
        <f t="shared" ref="E132:P132" si="38">+D132+E130</f>
        <v>0</v>
      </c>
      <c r="F132" s="700">
        <f t="shared" si="38"/>
        <v>0</v>
      </c>
      <c r="G132" s="700">
        <f t="shared" si="38"/>
        <v>0</v>
      </c>
      <c r="H132" s="700">
        <f t="shared" si="38"/>
        <v>0</v>
      </c>
      <c r="I132" s="700">
        <f t="shared" si="38"/>
        <v>0</v>
      </c>
      <c r="J132" s="700">
        <f t="shared" si="38"/>
        <v>0</v>
      </c>
      <c r="K132" s="700">
        <f t="shared" si="38"/>
        <v>0</v>
      </c>
      <c r="L132" s="700">
        <f t="shared" si="38"/>
        <v>0</v>
      </c>
      <c r="M132" s="700">
        <f t="shared" si="38"/>
        <v>0</v>
      </c>
      <c r="N132" s="700">
        <f t="shared" si="38"/>
        <v>0</v>
      </c>
      <c r="O132" s="700">
        <f t="shared" si="38"/>
        <v>0</v>
      </c>
      <c r="P132" s="701">
        <f t="shared" si="38"/>
        <v>0</v>
      </c>
      <c r="Q132" s="1061"/>
      <c r="R132" s="1058"/>
    </row>
    <row r="133" spans="2:18">
      <c r="B133" s="1057"/>
      <c r="C133" s="1092"/>
      <c r="D133" s="1093"/>
      <c r="E133" s="1093"/>
      <c r="F133" s="1093"/>
      <c r="G133" s="1093"/>
      <c r="H133" s="1093"/>
      <c r="I133" s="1093"/>
      <c r="J133" s="1093"/>
      <c r="K133" s="1093"/>
      <c r="L133" s="1093"/>
      <c r="M133" s="1093"/>
      <c r="N133" s="1093"/>
      <c r="O133" s="1093"/>
      <c r="P133" s="1093"/>
      <c r="Q133" s="1061"/>
      <c r="R133" s="1058"/>
    </row>
    <row r="134" spans="2:18">
      <c r="B134" s="1057"/>
      <c r="C134" s="1097"/>
      <c r="D134" s="1098"/>
      <c r="E134" s="1098"/>
      <c r="F134" s="1098"/>
      <c r="G134" s="1098"/>
      <c r="H134" s="1098"/>
      <c r="I134" s="1098"/>
      <c r="J134" s="1098"/>
      <c r="K134" s="1098"/>
      <c r="L134" s="1098"/>
      <c r="M134" s="1098"/>
      <c r="N134" s="1098"/>
      <c r="O134" s="1098"/>
      <c r="P134" s="1098"/>
      <c r="Q134" s="1061"/>
      <c r="R134" s="1058"/>
    </row>
    <row r="135" spans="2:18">
      <c r="B135" s="1057"/>
      <c r="C135" s="1097"/>
      <c r="D135" s="1098"/>
      <c r="E135" s="1098"/>
      <c r="F135" s="1098"/>
      <c r="G135" s="1098"/>
      <c r="H135" s="1098"/>
      <c r="I135" s="1098"/>
      <c r="J135" s="1098"/>
      <c r="K135" s="1098"/>
      <c r="L135" s="1098"/>
      <c r="M135" s="1098"/>
      <c r="N135" s="1098"/>
      <c r="O135" s="1098"/>
      <c r="P135" s="1098"/>
      <c r="Q135" s="1061"/>
      <c r="R135" s="1058"/>
    </row>
    <row r="136" spans="2:18" ht="18">
      <c r="B136" s="1057"/>
      <c r="C136" s="1159" t="s">
        <v>343</v>
      </c>
      <c r="D136" s="1098"/>
      <c r="E136" s="1098"/>
      <c r="F136" s="1098"/>
      <c r="G136" s="1098"/>
      <c r="H136" s="1098"/>
      <c r="I136" s="1098"/>
      <c r="J136" s="1098"/>
      <c r="K136" s="1098"/>
      <c r="L136" s="1098"/>
      <c r="M136" s="1098"/>
      <c r="N136" s="1098"/>
      <c r="O136" s="1098"/>
      <c r="P136" s="1098"/>
      <c r="Q136" s="1061"/>
      <c r="R136" s="1058"/>
    </row>
    <row r="137" spans="2:18" ht="18">
      <c r="B137" s="1057"/>
      <c r="C137" s="1063"/>
      <c r="D137" s="1098"/>
      <c r="E137" s="1098"/>
      <c r="F137" s="1098"/>
      <c r="G137" s="1098"/>
      <c r="H137" s="1098"/>
      <c r="I137" s="1098"/>
      <c r="J137" s="1098"/>
      <c r="K137" s="1098"/>
      <c r="L137" s="1098"/>
      <c r="M137" s="1098"/>
      <c r="N137" s="1098"/>
      <c r="O137" s="1098"/>
      <c r="P137" s="1098"/>
      <c r="Q137" s="1061"/>
      <c r="R137" s="1058"/>
    </row>
    <row r="138" spans="2:18">
      <c r="B138" s="1057"/>
      <c r="C138" s="1067"/>
      <c r="D138" s="697" t="str">
        <f>IF('F1'!AP39="","0",YEAR('F1'!AP39))</f>
        <v>0</v>
      </c>
      <c r="E138" s="1068">
        <f t="shared" ref="E138:P138" si="39">+D138+1</f>
        <v>1</v>
      </c>
      <c r="F138" s="1068">
        <f t="shared" si="39"/>
        <v>2</v>
      </c>
      <c r="G138" s="1068">
        <f t="shared" si="39"/>
        <v>3</v>
      </c>
      <c r="H138" s="1068">
        <f t="shared" si="39"/>
        <v>4</v>
      </c>
      <c r="I138" s="1068">
        <f t="shared" si="39"/>
        <v>5</v>
      </c>
      <c r="J138" s="1068">
        <f t="shared" si="39"/>
        <v>6</v>
      </c>
      <c r="K138" s="1068">
        <f t="shared" si="39"/>
        <v>7</v>
      </c>
      <c r="L138" s="1068">
        <f t="shared" si="39"/>
        <v>8</v>
      </c>
      <c r="M138" s="1068">
        <f t="shared" si="39"/>
        <v>9</v>
      </c>
      <c r="N138" s="1068">
        <f t="shared" si="39"/>
        <v>10</v>
      </c>
      <c r="O138" s="1068">
        <f t="shared" si="39"/>
        <v>11</v>
      </c>
      <c r="P138" s="1068">
        <f t="shared" si="39"/>
        <v>12</v>
      </c>
      <c r="Q138" s="1061"/>
      <c r="R138" s="1058"/>
    </row>
    <row r="139" spans="2:18">
      <c r="B139" s="1057"/>
      <c r="C139" s="1160"/>
      <c r="D139" s="1161"/>
      <c r="E139" s="1161"/>
      <c r="F139" s="1161"/>
      <c r="G139" s="1161"/>
      <c r="H139" s="1161"/>
      <c r="I139" s="1161"/>
      <c r="J139" s="1161"/>
      <c r="K139" s="1161"/>
      <c r="L139" s="1161"/>
      <c r="M139" s="1161"/>
      <c r="N139" s="1098"/>
      <c r="O139" s="1098"/>
      <c r="P139" s="1098"/>
      <c r="Q139" s="1061"/>
      <c r="R139" s="1058"/>
    </row>
    <row r="140" spans="2:18">
      <c r="B140" s="1057"/>
      <c r="C140" s="1162" t="s">
        <v>344</v>
      </c>
      <c r="D140" s="1163">
        <f>D73+D74+D75+D76+D77+D86</f>
        <v>0</v>
      </c>
      <c r="E140" s="1163">
        <f t="shared" ref="E140:P140" si="40">E73+E74+E75+E76+E77+E86</f>
        <v>0</v>
      </c>
      <c r="F140" s="1163">
        <f t="shared" si="40"/>
        <v>0</v>
      </c>
      <c r="G140" s="1163">
        <f t="shared" si="40"/>
        <v>0</v>
      </c>
      <c r="H140" s="1163">
        <f t="shared" si="40"/>
        <v>0</v>
      </c>
      <c r="I140" s="1163">
        <f t="shared" si="40"/>
        <v>0</v>
      </c>
      <c r="J140" s="1163">
        <f t="shared" si="40"/>
        <v>0</v>
      </c>
      <c r="K140" s="1163">
        <f t="shared" si="40"/>
        <v>0</v>
      </c>
      <c r="L140" s="1163">
        <f t="shared" si="40"/>
        <v>0</v>
      </c>
      <c r="M140" s="1163">
        <f t="shared" si="40"/>
        <v>0</v>
      </c>
      <c r="N140" s="1163">
        <f t="shared" si="40"/>
        <v>0</v>
      </c>
      <c r="O140" s="1163">
        <f t="shared" si="40"/>
        <v>0</v>
      </c>
      <c r="P140" s="1164">
        <f t="shared" si="40"/>
        <v>0</v>
      </c>
      <c r="Q140" s="1061"/>
      <c r="R140" s="1058"/>
    </row>
    <row r="141" spans="2:18">
      <c r="B141" s="1057"/>
      <c r="C141" s="1134" t="s">
        <v>491</v>
      </c>
      <c r="D141" s="909"/>
      <c r="E141" s="910"/>
      <c r="F141" s="910"/>
      <c r="G141" s="910"/>
      <c r="H141" s="910"/>
      <c r="I141" s="910"/>
      <c r="J141" s="910"/>
      <c r="K141" s="910"/>
      <c r="L141" s="910"/>
      <c r="M141" s="910"/>
      <c r="N141" s="910"/>
      <c r="O141" s="910"/>
      <c r="P141" s="911"/>
      <c r="Q141" s="1061"/>
      <c r="R141" s="1058"/>
    </row>
    <row r="142" spans="2:18">
      <c r="B142" s="1057"/>
      <c r="C142" s="1136"/>
      <c r="D142" s="1136"/>
      <c r="E142" s="1136"/>
      <c r="F142" s="1136"/>
      <c r="G142" s="1136"/>
      <c r="H142" s="1136"/>
      <c r="I142" s="1136"/>
      <c r="J142" s="1136"/>
      <c r="K142" s="1136"/>
      <c r="L142" s="1136"/>
      <c r="M142" s="1136"/>
      <c r="N142" s="1136"/>
      <c r="O142" s="1136"/>
      <c r="P142" s="1136"/>
      <c r="Q142" s="1061"/>
      <c r="R142" s="1058"/>
    </row>
    <row r="143" spans="2:18">
      <c r="B143" s="1057"/>
      <c r="C143" s="1102" t="s">
        <v>345</v>
      </c>
      <c r="D143" s="1165">
        <f>D140+D141</f>
        <v>0</v>
      </c>
      <c r="E143" s="1166">
        <f t="shared" ref="E143:P143" si="41">E140+E141</f>
        <v>0</v>
      </c>
      <c r="F143" s="1166">
        <f t="shared" si="41"/>
        <v>0</v>
      </c>
      <c r="G143" s="1166">
        <f t="shared" si="41"/>
        <v>0</v>
      </c>
      <c r="H143" s="1166">
        <f t="shared" si="41"/>
        <v>0</v>
      </c>
      <c r="I143" s="1166">
        <f t="shared" si="41"/>
        <v>0</v>
      </c>
      <c r="J143" s="1166">
        <f t="shared" si="41"/>
        <v>0</v>
      </c>
      <c r="K143" s="1166">
        <f t="shared" si="41"/>
        <v>0</v>
      </c>
      <c r="L143" s="1166">
        <f t="shared" si="41"/>
        <v>0</v>
      </c>
      <c r="M143" s="1166">
        <f t="shared" si="41"/>
        <v>0</v>
      </c>
      <c r="N143" s="1166">
        <f t="shared" si="41"/>
        <v>0</v>
      </c>
      <c r="O143" s="1166">
        <f t="shared" si="41"/>
        <v>0</v>
      </c>
      <c r="P143" s="1167">
        <f t="shared" si="41"/>
        <v>0</v>
      </c>
      <c r="Q143" s="1061"/>
      <c r="R143" s="1058"/>
    </row>
    <row r="144" spans="2:18">
      <c r="B144" s="1057"/>
      <c r="C144" s="1168"/>
      <c r="D144" s="1093">
        <f t="shared" ref="D144:P144" si="42">SUM(D140:D143)</f>
        <v>0</v>
      </c>
      <c r="E144" s="1093">
        <f t="shared" si="42"/>
        <v>0</v>
      </c>
      <c r="F144" s="1093">
        <f t="shared" si="42"/>
        <v>0</v>
      </c>
      <c r="G144" s="1093">
        <f t="shared" si="42"/>
        <v>0</v>
      </c>
      <c r="H144" s="1093">
        <f t="shared" si="42"/>
        <v>0</v>
      </c>
      <c r="I144" s="1093">
        <f t="shared" si="42"/>
        <v>0</v>
      </c>
      <c r="J144" s="1093">
        <f t="shared" si="42"/>
        <v>0</v>
      </c>
      <c r="K144" s="1093">
        <f t="shared" si="42"/>
        <v>0</v>
      </c>
      <c r="L144" s="1093">
        <f t="shared" si="42"/>
        <v>0</v>
      </c>
      <c r="M144" s="1093">
        <f t="shared" si="42"/>
        <v>0</v>
      </c>
      <c r="N144" s="1093">
        <f t="shared" si="42"/>
        <v>0</v>
      </c>
      <c r="O144" s="1093">
        <f t="shared" si="42"/>
        <v>0</v>
      </c>
      <c r="P144" s="1093">
        <f t="shared" si="42"/>
        <v>0</v>
      </c>
      <c r="Q144" s="1061"/>
      <c r="R144" s="1058"/>
    </row>
    <row r="145" spans="2:18">
      <c r="B145" s="1057"/>
      <c r="C145" s="1094" t="s">
        <v>346</v>
      </c>
      <c r="D145" s="1169">
        <f>-(D78+D79+D80+D81+D82+D83+D84+D85+D89)</f>
        <v>0</v>
      </c>
      <c r="E145" s="1170">
        <f t="shared" ref="E145:P145" si="43">-(E78+E79+E80+E81+E82+E83+E84+E85+E89)</f>
        <v>0</v>
      </c>
      <c r="F145" s="1170">
        <f t="shared" si="43"/>
        <v>0</v>
      </c>
      <c r="G145" s="1170">
        <f t="shared" si="43"/>
        <v>0</v>
      </c>
      <c r="H145" s="1170">
        <f t="shared" si="43"/>
        <v>0</v>
      </c>
      <c r="I145" s="1170">
        <f t="shared" si="43"/>
        <v>0</v>
      </c>
      <c r="J145" s="1170">
        <f t="shared" si="43"/>
        <v>0</v>
      </c>
      <c r="K145" s="1170">
        <f t="shared" si="43"/>
        <v>0</v>
      </c>
      <c r="L145" s="1170">
        <f t="shared" si="43"/>
        <v>0</v>
      </c>
      <c r="M145" s="1170">
        <f t="shared" si="43"/>
        <v>0</v>
      </c>
      <c r="N145" s="1170">
        <f t="shared" si="43"/>
        <v>0</v>
      </c>
      <c r="O145" s="1170">
        <f t="shared" si="43"/>
        <v>0</v>
      </c>
      <c r="P145" s="1171">
        <f t="shared" si="43"/>
        <v>0</v>
      </c>
      <c r="Q145" s="1061"/>
      <c r="R145" s="1058"/>
    </row>
    <row r="146" spans="2:18">
      <c r="B146" s="1057"/>
      <c r="C146" s="1149" t="s">
        <v>490</v>
      </c>
      <c r="D146" s="1172">
        <f>-D35</f>
        <v>0</v>
      </c>
      <c r="E146" s="1173">
        <f t="shared" ref="E146:P146" si="44">-E35</f>
        <v>0</v>
      </c>
      <c r="F146" s="1173">
        <f t="shared" si="44"/>
        <v>0</v>
      </c>
      <c r="G146" s="1173">
        <f t="shared" si="44"/>
        <v>0</v>
      </c>
      <c r="H146" s="1173">
        <f t="shared" si="44"/>
        <v>0</v>
      </c>
      <c r="I146" s="1173">
        <f t="shared" si="44"/>
        <v>0</v>
      </c>
      <c r="J146" s="1173">
        <f t="shared" si="44"/>
        <v>0</v>
      </c>
      <c r="K146" s="1173">
        <f t="shared" si="44"/>
        <v>0</v>
      </c>
      <c r="L146" s="1173">
        <f t="shared" si="44"/>
        <v>0</v>
      </c>
      <c r="M146" s="1173">
        <f t="shared" si="44"/>
        <v>0</v>
      </c>
      <c r="N146" s="1173">
        <f t="shared" si="44"/>
        <v>0</v>
      </c>
      <c r="O146" s="1173">
        <f t="shared" si="44"/>
        <v>0</v>
      </c>
      <c r="P146" s="1081">
        <f t="shared" si="44"/>
        <v>0</v>
      </c>
      <c r="Q146" s="1061"/>
      <c r="R146" s="1058"/>
    </row>
    <row r="147" spans="2:18">
      <c r="B147" s="1057"/>
      <c r="C147" s="1161"/>
      <c r="D147" s="1161"/>
      <c r="E147" s="1161"/>
      <c r="F147" s="1161"/>
      <c r="G147" s="1161"/>
      <c r="H147" s="1161"/>
      <c r="I147" s="1161"/>
      <c r="J147" s="1161"/>
      <c r="K147" s="1161"/>
      <c r="L147" s="1161"/>
      <c r="M147" s="1161"/>
      <c r="N147" s="1161"/>
      <c r="O147" s="1161"/>
      <c r="P147" s="1161"/>
      <c r="Q147" s="1061"/>
      <c r="R147" s="1058"/>
    </row>
    <row r="148" spans="2:18">
      <c r="B148" s="1057"/>
      <c r="C148" s="1102" t="s">
        <v>347</v>
      </c>
      <c r="D148" s="699">
        <f>D145+D146</f>
        <v>0</v>
      </c>
      <c r="E148" s="699">
        <f t="shared" ref="E148:P148" si="45">E145+E146</f>
        <v>0</v>
      </c>
      <c r="F148" s="699">
        <f t="shared" si="45"/>
        <v>0</v>
      </c>
      <c r="G148" s="699">
        <f t="shared" si="45"/>
        <v>0</v>
      </c>
      <c r="H148" s="699">
        <f t="shared" si="45"/>
        <v>0</v>
      </c>
      <c r="I148" s="699">
        <f t="shared" si="45"/>
        <v>0</v>
      </c>
      <c r="J148" s="699">
        <f t="shared" si="45"/>
        <v>0</v>
      </c>
      <c r="K148" s="699">
        <f t="shared" si="45"/>
        <v>0</v>
      </c>
      <c r="L148" s="699">
        <f t="shared" si="45"/>
        <v>0</v>
      </c>
      <c r="M148" s="699">
        <f t="shared" si="45"/>
        <v>0</v>
      </c>
      <c r="N148" s="699">
        <f t="shared" si="45"/>
        <v>0</v>
      </c>
      <c r="O148" s="699">
        <f t="shared" si="45"/>
        <v>0</v>
      </c>
      <c r="P148" s="744">
        <f t="shared" si="45"/>
        <v>0</v>
      </c>
      <c r="Q148" s="1061"/>
      <c r="R148" s="1058"/>
    </row>
    <row r="149" spans="2:18">
      <c r="B149" s="1057"/>
      <c r="C149" s="986"/>
      <c r="E149" s="925"/>
      <c r="F149" s="925"/>
      <c r="G149" s="925"/>
      <c r="H149" s="925"/>
      <c r="I149" s="925"/>
      <c r="J149" s="925"/>
      <c r="K149" s="925"/>
      <c r="L149" s="925"/>
      <c r="M149" s="925"/>
      <c r="N149" s="925"/>
      <c r="O149" s="925"/>
      <c r="P149" s="925"/>
      <c r="Q149" s="1061"/>
      <c r="R149" s="1058"/>
    </row>
    <row r="150" spans="2:18">
      <c r="B150" s="1057"/>
      <c r="C150" s="1090" t="s">
        <v>492</v>
      </c>
      <c r="D150" s="1165">
        <f>D143+D148</f>
        <v>0</v>
      </c>
      <c r="E150" s="1166">
        <f t="shared" ref="E150:P150" si="46">E143+E148</f>
        <v>0</v>
      </c>
      <c r="F150" s="1166">
        <f t="shared" si="46"/>
        <v>0</v>
      </c>
      <c r="G150" s="1166">
        <f t="shared" si="46"/>
        <v>0</v>
      </c>
      <c r="H150" s="1166">
        <f t="shared" si="46"/>
        <v>0</v>
      </c>
      <c r="I150" s="1166">
        <f t="shared" si="46"/>
        <v>0</v>
      </c>
      <c r="J150" s="1166">
        <f t="shared" si="46"/>
        <v>0</v>
      </c>
      <c r="K150" s="1166">
        <f t="shared" si="46"/>
        <v>0</v>
      </c>
      <c r="L150" s="1166">
        <f t="shared" si="46"/>
        <v>0</v>
      </c>
      <c r="M150" s="1166">
        <f t="shared" si="46"/>
        <v>0</v>
      </c>
      <c r="N150" s="1166">
        <f t="shared" si="46"/>
        <v>0</v>
      </c>
      <c r="O150" s="1166">
        <f t="shared" si="46"/>
        <v>0</v>
      </c>
      <c r="P150" s="1167">
        <f t="shared" si="46"/>
        <v>0</v>
      </c>
      <c r="Q150" s="1061"/>
      <c r="R150" s="1058"/>
    </row>
    <row r="151" spans="2:18">
      <c r="B151" s="1057"/>
      <c r="C151" s="986"/>
      <c r="D151" s="1061"/>
      <c r="E151" s="1061"/>
      <c r="F151" s="1061"/>
      <c r="G151" s="1061"/>
      <c r="H151" s="1061"/>
      <c r="I151" s="1061"/>
      <c r="J151" s="1061"/>
      <c r="K151" s="1061"/>
      <c r="L151" s="1061"/>
      <c r="M151" s="1061"/>
      <c r="N151" s="1061"/>
      <c r="O151" s="1061"/>
      <c r="P151" s="1061"/>
      <c r="Q151" s="1061"/>
      <c r="R151" s="1058"/>
    </row>
    <row r="152" spans="2:18">
      <c r="B152" s="1057"/>
      <c r="C152" s="1090" t="s">
        <v>1567</v>
      </c>
      <c r="D152" s="1165">
        <f>D143+D148+D56+D57+D58-D126</f>
        <v>0</v>
      </c>
      <c r="E152" s="1166">
        <f t="shared" ref="E152:P152" si="47">E143+E148+E56+E57+E58-E126</f>
        <v>0</v>
      </c>
      <c r="F152" s="1166">
        <f t="shared" si="47"/>
        <v>0</v>
      </c>
      <c r="G152" s="1166">
        <f t="shared" si="47"/>
        <v>0</v>
      </c>
      <c r="H152" s="1166">
        <f t="shared" si="47"/>
        <v>0</v>
      </c>
      <c r="I152" s="1166">
        <f t="shared" si="47"/>
        <v>0</v>
      </c>
      <c r="J152" s="1166">
        <f t="shared" si="47"/>
        <v>0</v>
      </c>
      <c r="K152" s="1166">
        <f t="shared" si="47"/>
        <v>0</v>
      </c>
      <c r="L152" s="1166">
        <f t="shared" si="47"/>
        <v>0</v>
      </c>
      <c r="M152" s="1166">
        <f t="shared" si="47"/>
        <v>0</v>
      </c>
      <c r="N152" s="1166">
        <f t="shared" si="47"/>
        <v>0</v>
      </c>
      <c r="O152" s="1166">
        <f t="shared" si="47"/>
        <v>0</v>
      </c>
      <c r="P152" s="1174">
        <f t="shared" si="47"/>
        <v>0</v>
      </c>
      <c r="Q152" s="1061"/>
      <c r="R152" s="1058"/>
    </row>
    <row r="153" spans="2:18">
      <c r="B153" s="1057"/>
      <c r="C153" s="1061"/>
      <c r="D153" s="1061"/>
      <c r="E153" s="1061"/>
      <c r="F153" s="1061"/>
      <c r="G153" s="1061"/>
      <c r="H153" s="1061"/>
      <c r="I153" s="1061"/>
      <c r="J153" s="1061"/>
      <c r="K153" s="1061"/>
      <c r="L153" s="1061"/>
      <c r="M153" s="1061"/>
      <c r="N153" s="1061"/>
      <c r="O153" s="1061"/>
      <c r="P153" s="1061"/>
      <c r="Q153" s="1061"/>
      <c r="R153" s="1058"/>
    </row>
    <row r="154" spans="2:18">
      <c r="B154" s="1057"/>
      <c r="C154" s="1061"/>
      <c r="D154" s="1061"/>
      <c r="E154" s="1161"/>
      <c r="F154" s="1161"/>
      <c r="G154" s="1161"/>
      <c r="K154" s="1061"/>
      <c r="L154" s="1061"/>
      <c r="M154" s="1061"/>
      <c r="N154" s="1061"/>
      <c r="O154" s="1061"/>
      <c r="P154" s="1061"/>
      <c r="Q154" s="1061"/>
      <c r="R154" s="1058"/>
    </row>
    <row r="155" spans="2:18" ht="45.75" customHeight="1">
      <c r="B155" s="1057"/>
      <c r="C155" s="1061"/>
      <c r="D155" s="1061"/>
      <c r="E155" s="1161"/>
      <c r="G155" s="1161"/>
      <c r="H155" s="2051" t="s">
        <v>1569</v>
      </c>
      <c r="I155" s="1176" t="s">
        <v>348</v>
      </c>
      <c r="J155" s="1176" t="s">
        <v>349</v>
      </c>
      <c r="K155" s="1061"/>
      <c r="L155" s="1061"/>
      <c r="M155" s="1061"/>
      <c r="N155" s="1061"/>
      <c r="O155" s="1061"/>
      <c r="P155" s="1061"/>
      <c r="Q155" s="1061"/>
      <c r="R155" s="1058"/>
    </row>
    <row r="156" spans="2:18">
      <c r="B156" s="1057"/>
      <c r="C156" s="1061"/>
      <c r="D156" s="1061"/>
      <c r="E156" s="1177"/>
      <c r="F156" s="1175" t="s">
        <v>1568</v>
      </c>
      <c r="G156" s="1161"/>
      <c r="H156" s="2051"/>
      <c r="I156" s="838"/>
      <c r="J156" s="838"/>
      <c r="K156" s="1061"/>
      <c r="L156" s="1061"/>
      <c r="M156" s="1061"/>
      <c r="N156" s="1061"/>
      <c r="O156" s="1061"/>
      <c r="P156" s="1061"/>
      <c r="Q156" s="1061"/>
      <c r="R156" s="1058"/>
    </row>
    <row r="157" spans="2:18">
      <c r="B157" s="1057"/>
      <c r="C157" s="1061"/>
      <c r="D157" s="1061"/>
      <c r="E157" s="1175" t="s">
        <v>1570</v>
      </c>
      <c r="F157" s="1178" t="e">
        <f>+IRR(D150:P150)</f>
        <v>#NUM!</v>
      </c>
      <c r="G157" s="1161"/>
      <c r="H157" s="1179" t="s">
        <v>1570</v>
      </c>
      <c r="I157" s="1180"/>
      <c r="J157" s="1181">
        <f>+$D150+NPV(J156,$E150:$P150)</f>
        <v>0</v>
      </c>
      <c r="K157" s="1061"/>
      <c r="L157" s="1061"/>
      <c r="M157" s="1061"/>
      <c r="N157" s="1061"/>
      <c r="O157" s="1061"/>
      <c r="P157" s="1061"/>
      <c r="Q157" s="1061"/>
      <c r="R157" s="1058"/>
    </row>
    <row r="158" spans="2:18">
      <c r="B158" s="1057"/>
      <c r="C158" s="1097"/>
      <c r="D158" s="1098"/>
      <c r="E158" s="1175" t="s">
        <v>1571</v>
      </c>
      <c r="F158" s="1182" t="e">
        <f>IRR(D152:P152)</f>
        <v>#NUM!</v>
      </c>
      <c r="G158" s="1098"/>
      <c r="H158" s="1179" t="s">
        <v>1571</v>
      </c>
      <c r="I158" s="1182">
        <f>+$D$150+NPV(I156,$E$150:$P$150)</f>
        <v>0</v>
      </c>
      <c r="J158" s="1183"/>
      <c r="K158" s="1098"/>
      <c r="L158" s="1098"/>
      <c r="M158" s="1098"/>
      <c r="N158" s="1098"/>
      <c r="O158" s="1098"/>
      <c r="P158" s="1098"/>
      <c r="Q158" s="1061"/>
      <c r="R158" s="1058"/>
    </row>
    <row r="159" spans="2:18">
      <c r="B159" s="1057"/>
      <c r="C159" s="1097"/>
      <c r="D159" s="1098"/>
      <c r="E159" s="1098"/>
      <c r="F159" s="1098"/>
      <c r="G159" s="1098"/>
      <c r="H159" s="1098"/>
      <c r="I159" s="1098"/>
      <c r="J159" s="1098"/>
      <c r="K159" s="1098"/>
      <c r="L159" s="1098"/>
      <c r="M159" s="1098"/>
      <c r="N159" s="1098"/>
      <c r="O159" s="1098"/>
      <c r="P159" s="1098"/>
      <c r="Q159" s="1061"/>
      <c r="R159" s="1058"/>
    </row>
    <row r="160" spans="2:18">
      <c r="B160" s="1057"/>
      <c r="C160" s="1097"/>
      <c r="D160" s="1098"/>
      <c r="E160" s="1098"/>
      <c r="F160" s="1098"/>
      <c r="G160" s="1098"/>
      <c r="H160" s="1098"/>
      <c r="I160" s="1098"/>
      <c r="J160" s="1098"/>
      <c r="K160" s="1098"/>
      <c r="L160" s="1098"/>
      <c r="M160" s="1098"/>
      <c r="N160" s="1098"/>
      <c r="O160" s="1098"/>
      <c r="P160" s="1098"/>
      <c r="Q160" s="1061"/>
      <c r="R160" s="1058"/>
    </row>
    <row r="161" spans="2:18">
      <c r="B161" s="1057"/>
      <c r="C161" s="1097"/>
      <c r="D161" s="1098"/>
      <c r="E161" s="1098"/>
      <c r="F161" s="1098"/>
      <c r="G161" s="1098"/>
      <c r="H161" s="1098"/>
      <c r="I161" s="1098"/>
      <c r="J161" s="1098"/>
      <c r="K161" s="1098"/>
      <c r="L161" s="1098"/>
      <c r="M161" s="1098"/>
      <c r="N161" s="1098"/>
      <c r="O161" s="1098"/>
      <c r="P161" s="1098"/>
      <c r="Q161" s="1061"/>
      <c r="R161" s="1058"/>
    </row>
    <row r="162" spans="2:18" ht="18">
      <c r="B162" s="1057"/>
      <c r="C162" s="1159" t="s">
        <v>350</v>
      </c>
      <c r="D162" s="1098"/>
      <c r="E162" s="1098"/>
      <c r="F162" s="1098"/>
      <c r="G162" s="1098"/>
      <c r="H162" s="1098"/>
      <c r="I162" s="1098"/>
      <c r="J162" s="1098"/>
      <c r="K162" s="1098"/>
      <c r="L162" s="1098"/>
      <c r="M162" s="1098"/>
      <c r="N162" s="1098"/>
      <c r="O162" s="1098"/>
      <c r="P162" s="1098"/>
      <c r="Q162" s="1061"/>
      <c r="R162" s="1058"/>
    </row>
    <row r="163" spans="2:18" ht="18">
      <c r="B163" s="1057"/>
      <c r="C163" s="1063"/>
      <c r="D163" s="1098"/>
      <c r="E163" s="1098"/>
      <c r="F163" s="1098"/>
      <c r="G163" s="1098"/>
      <c r="H163" s="1098"/>
      <c r="I163" s="1098"/>
      <c r="J163" s="1098"/>
      <c r="K163" s="1098"/>
      <c r="L163" s="1098"/>
      <c r="M163" s="1098"/>
      <c r="N163" s="1098"/>
      <c r="O163" s="1098"/>
      <c r="P163" s="1098"/>
      <c r="Q163" s="1061"/>
      <c r="R163" s="1058"/>
    </row>
    <row r="164" spans="2:18">
      <c r="B164" s="1057"/>
      <c r="C164" s="1067"/>
      <c r="D164" s="697" t="str">
        <f>IF('F1'!AP39="","0",YEAR('F1'!AP39))</f>
        <v>0</v>
      </c>
      <c r="E164" s="1068">
        <f t="shared" ref="E164:P164" si="48">+D164+1</f>
        <v>1</v>
      </c>
      <c r="F164" s="1068">
        <f t="shared" si="48"/>
        <v>2</v>
      </c>
      <c r="G164" s="1068">
        <f t="shared" si="48"/>
        <v>3</v>
      </c>
      <c r="H164" s="1068">
        <f t="shared" si="48"/>
        <v>4</v>
      </c>
      <c r="I164" s="1068">
        <f t="shared" si="48"/>
        <v>5</v>
      </c>
      <c r="J164" s="1068">
        <f t="shared" si="48"/>
        <v>6</v>
      </c>
      <c r="K164" s="1068">
        <f t="shared" si="48"/>
        <v>7</v>
      </c>
      <c r="L164" s="1068">
        <f t="shared" si="48"/>
        <v>8</v>
      </c>
      <c r="M164" s="1068">
        <f t="shared" si="48"/>
        <v>9</v>
      </c>
      <c r="N164" s="1068">
        <f t="shared" si="48"/>
        <v>10</v>
      </c>
      <c r="O164" s="1068">
        <f t="shared" si="48"/>
        <v>11</v>
      </c>
      <c r="P164" s="1068">
        <f t="shared" si="48"/>
        <v>12</v>
      </c>
      <c r="Q164" s="1061"/>
      <c r="R164" s="1058"/>
    </row>
    <row r="165" spans="2:18">
      <c r="B165" s="1057"/>
      <c r="C165" s="1160"/>
      <c r="D165" s="1161"/>
      <c r="E165" s="1161"/>
      <c r="F165" s="1161"/>
      <c r="G165" s="1161"/>
      <c r="H165" s="1161"/>
      <c r="I165" s="1161"/>
      <c r="J165" s="1161"/>
      <c r="K165" s="1161"/>
      <c r="L165" s="1161"/>
      <c r="M165" s="1161"/>
      <c r="N165" s="1098"/>
      <c r="O165" s="1098"/>
      <c r="P165" s="1098"/>
      <c r="Q165" s="1061"/>
      <c r="R165" s="1058"/>
    </row>
    <row r="166" spans="2:18">
      <c r="B166" s="1057"/>
      <c r="C166" s="1184" t="s">
        <v>3699</v>
      </c>
      <c r="D166" s="1151">
        <f t="shared" ref="D166:P166" si="49">D92</f>
        <v>0</v>
      </c>
      <c r="E166" s="1152">
        <f t="shared" si="49"/>
        <v>0</v>
      </c>
      <c r="F166" s="1152">
        <f t="shared" si="49"/>
        <v>0</v>
      </c>
      <c r="G166" s="1152">
        <f t="shared" si="49"/>
        <v>0</v>
      </c>
      <c r="H166" s="1152">
        <f t="shared" si="49"/>
        <v>0</v>
      </c>
      <c r="I166" s="1152">
        <f t="shared" si="49"/>
        <v>0</v>
      </c>
      <c r="J166" s="1152">
        <f t="shared" si="49"/>
        <v>0</v>
      </c>
      <c r="K166" s="1152">
        <f t="shared" si="49"/>
        <v>0</v>
      </c>
      <c r="L166" s="1152">
        <f t="shared" si="49"/>
        <v>0</v>
      </c>
      <c r="M166" s="1152">
        <f t="shared" si="49"/>
        <v>0</v>
      </c>
      <c r="N166" s="1152">
        <f t="shared" si="49"/>
        <v>0</v>
      </c>
      <c r="O166" s="1152">
        <f t="shared" si="49"/>
        <v>0</v>
      </c>
      <c r="P166" s="1142">
        <f t="shared" si="49"/>
        <v>0</v>
      </c>
      <c r="Q166" s="1061"/>
      <c r="R166" s="1058"/>
    </row>
    <row r="167" spans="2:18">
      <c r="B167" s="1057"/>
      <c r="C167" s="1128" t="s">
        <v>1214</v>
      </c>
      <c r="D167" s="1155">
        <f t="shared" ref="D167:P167" si="50">D93</f>
        <v>0</v>
      </c>
      <c r="E167" s="1156">
        <f t="shared" si="50"/>
        <v>0</v>
      </c>
      <c r="F167" s="1156">
        <f t="shared" si="50"/>
        <v>0</v>
      </c>
      <c r="G167" s="1156">
        <f t="shared" si="50"/>
        <v>0</v>
      </c>
      <c r="H167" s="1156">
        <f t="shared" si="50"/>
        <v>0</v>
      </c>
      <c r="I167" s="1156">
        <f t="shared" si="50"/>
        <v>0</v>
      </c>
      <c r="J167" s="1156">
        <f t="shared" si="50"/>
        <v>0</v>
      </c>
      <c r="K167" s="1156">
        <f t="shared" si="50"/>
        <v>0</v>
      </c>
      <c r="L167" s="1156">
        <f t="shared" si="50"/>
        <v>0</v>
      </c>
      <c r="M167" s="1156">
        <f t="shared" si="50"/>
        <v>0</v>
      </c>
      <c r="N167" s="1156">
        <f t="shared" si="50"/>
        <v>0</v>
      </c>
      <c r="O167" s="1156">
        <f t="shared" si="50"/>
        <v>0</v>
      </c>
      <c r="P167" s="1146">
        <f t="shared" si="50"/>
        <v>0</v>
      </c>
      <c r="Q167" s="1061"/>
      <c r="R167" s="1058"/>
    </row>
    <row r="168" spans="2:18">
      <c r="B168" s="1057"/>
      <c r="C168" s="600" t="s">
        <v>1215</v>
      </c>
      <c r="D168" s="1155">
        <f t="shared" ref="D168:P168" si="51">D94</f>
        <v>0</v>
      </c>
      <c r="E168" s="1156">
        <f t="shared" si="51"/>
        <v>0</v>
      </c>
      <c r="F168" s="1156">
        <f t="shared" si="51"/>
        <v>0</v>
      </c>
      <c r="G168" s="1156">
        <f t="shared" si="51"/>
        <v>0</v>
      </c>
      <c r="H168" s="1156">
        <f t="shared" si="51"/>
        <v>0</v>
      </c>
      <c r="I168" s="1156">
        <f t="shared" si="51"/>
        <v>0</v>
      </c>
      <c r="J168" s="1156">
        <f t="shared" si="51"/>
        <v>0</v>
      </c>
      <c r="K168" s="1156">
        <f t="shared" si="51"/>
        <v>0</v>
      </c>
      <c r="L168" s="1156">
        <f t="shared" si="51"/>
        <v>0</v>
      </c>
      <c r="M168" s="1156">
        <f t="shared" si="51"/>
        <v>0</v>
      </c>
      <c r="N168" s="1156">
        <f t="shared" si="51"/>
        <v>0</v>
      </c>
      <c r="O168" s="1156">
        <f t="shared" si="51"/>
        <v>0</v>
      </c>
      <c r="P168" s="1146">
        <f t="shared" si="51"/>
        <v>0</v>
      </c>
      <c r="Q168" s="1061"/>
      <c r="R168" s="1058"/>
    </row>
    <row r="169" spans="2:18">
      <c r="B169" s="1057"/>
      <c r="C169" s="1082" t="s">
        <v>3700</v>
      </c>
      <c r="D169" s="1155">
        <f t="shared" ref="D169:P169" si="52">SUM(D166:D168)</f>
        <v>0</v>
      </c>
      <c r="E169" s="1156">
        <f t="shared" si="52"/>
        <v>0</v>
      </c>
      <c r="F169" s="1156">
        <f t="shared" si="52"/>
        <v>0</v>
      </c>
      <c r="G169" s="1156">
        <f t="shared" si="52"/>
        <v>0</v>
      </c>
      <c r="H169" s="1156">
        <f t="shared" si="52"/>
        <v>0</v>
      </c>
      <c r="I169" s="1156">
        <f t="shared" si="52"/>
        <v>0</v>
      </c>
      <c r="J169" s="1156">
        <f t="shared" si="52"/>
        <v>0</v>
      </c>
      <c r="K169" s="1156">
        <f t="shared" si="52"/>
        <v>0</v>
      </c>
      <c r="L169" s="1156">
        <f t="shared" si="52"/>
        <v>0</v>
      </c>
      <c r="M169" s="1156">
        <f t="shared" si="52"/>
        <v>0</v>
      </c>
      <c r="N169" s="1156">
        <f t="shared" si="52"/>
        <v>0</v>
      </c>
      <c r="O169" s="1156">
        <f t="shared" si="52"/>
        <v>0</v>
      </c>
      <c r="P169" s="1146">
        <f t="shared" si="52"/>
        <v>0</v>
      </c>
      <c r="Q169" s="1061"/>
      <c r="R169" s="1058"/>
    </row>
    <row r="170" spans="2:18">
      <c r="B170" s="1057"/>
      <c r="C170" s="1069" t="s">
        <v>3702</v>
      </c>
      <c r="D170" s="792"/>
      <c r="E170" s="659"/>
      <c r="F170" s="659"/>
      <c r="G170" s="659"/>
      <c r="H170" s="659"/>
      <c r="I170" s="659"/>
      <c r="J170" s="659"/>
      <c r="K170" s="659"/>
      <c r="L170" s="659"/>
      <c r="M170" s="659"/>
      <c r="N170" s="659"/>
      <c r="O170" s="659"/>
      <c r="P170" s="660"/>
      <c r="Q170" s="1061"/>
      <c r="R170" s="1058"/>
    </row>
    <row r="171" spans="2:18">
      <c r="B171" s="1057"/>
      <c r="C171" s="1082" t="s">
        <v>3701</v>
      </c>
      <c r="D171" s="1113">
        <f t="shared" ref="D171:P171" si="53">D169-D170</f>
        <v>0</v>
      </c>
      <c r="E171" s="1154">
        <f t="shared" si="53"/>
        <v>0</v>
      </c>
      <c r="F171" s="1154">
        <f t="shared" si="53"/>
        <v>0</v>
      </c>
      <c r="G171" s="1154">
        <f t="shared" si="53"/>
        <v>0</v>
      </c>
      <c r="H171" s="1154">
        <f t="shared" si="53"/>
        <v>0</v>
      </c>
      <c r="I171" s="1154">
        <f t="shared" si="53"/>
        <v>0</v>
      </c>
      <c r="J171" s="1154">
        <f t="shared" si="53"/>
        <v>0</v>
      </c>
      <c r="K171" s="1154">
        <f t="shared" si="53"/>
        <v>0</v>
      </c>
      <c r="L171" s="1154">
        <f t="shared" si="53"/>
        <v>0</v>
      </c>
      <c r="M171" s="1154">
        <f t="shared" si="53"/>
        <v>0</v>
      </c>
      <c r="N171" s="1154">
        <f t="shared" si="53"/>
        <v>0</v>
      </c>
      <c r="O171" s="1154">
        <f t="shared" si="53"/>
        <v>0</v>
      </c>
      <c r="P171" s="1148">
        <f t="shared" si="53"/>
        <v>0</v>
      </c>
      <c r="Q171" s="1061"/>
      <c r="R171" s="1058"/>
    </row>
    <row r="172" spans="2:18">
      <c r="B172" s="1057"/>
      <c r="C172" s="602" t="s">
        <v>2651</v>
      </c>
      <c r="D172" s="1113">
        <f t="shared" ref="D172:P172" si="54">-(SUM(D81:D85)+SUM(D93:D94))</f>
        <v>0</v>
      </c>
      <c r="E172" s="1154">
        <f t="shared" si="54"/>
        <v>0</v>
      </c>
      <c r="F172" s="1154">
        <f t="shared" si="54"/>
        <v>0</v>
      </c>
      <c r="G172" s="1154">
        <f t="shared" si="54"/>
        <v>0</v>
      </c>
      <c r="H172" s="1154">
        <f t="shared" si="54"/>
        <v>0</v>
      </c>
      <c r="I172" s="1154">
        <f t="shared" si="54"/>
        <v>0</v>
      </c>
      <c r="J172" s="1154">
        <f t="shared" si="54"/>
        <v>0</v>
      </c>
      <c r="K172" s="1154">
        <f t="shared" si="54"/>
        <v>0</v>
      </c>
      <c r="L172" s="1154">
        <f t="shared" si="54"/>
        <v>0</v>
      </c>
      <c r="M172" s="1154">
        <f t="shared" si="54"/>
        <v>0</v>
      </c>
      <c r="N172" s="1154">
        <f t="shared" si="54"/>
        <v>0</v>
      </c>
      <c r="O172" s="1154">
        <f t="shared" si="54"/>
        <v>0</v>
      </c>
      <c r="P172" s="1148">
        <f t="shared" si="54"/>
        <v>0</v>
      </c>
      <c r="Q172" s="1061"/>
      <c r="R172" s="1058"/>
    </row>
    <row r="173" spans="2:18">
      <c r="B173" s="1057"/>
      <c r="C173" s="1185" t="s">
        <v>490</v>
      </c>
      <c r="D173" s="1113">
        <f t="shared" ref="D173:P173" si="55">-D35</f>
        <v>0</v>
      </c>
      <c r="E173" s="1154">
        <f t="shared" si="55"/>
        <v>0</v>
      </c>
      <c r="F173" s="1154">
        <f t="shared" si="55"/>
        <v>0</v>
      </c>
      <c r="G173" s="1154">
        <f t="shared" si="55"/>
        <v>0</v>
      </c>
      <c r="H173" s="1154">
        <f t="shared" si="55"/>
        <v>0</v>
      </c>
      <c r="I173" s="1154">
        <f t="shared" si="55"/>
        <v>0</v>
      </c>
      <c r="J173" s="1154">
        <f t="shared" si="55"/>
        <v>0</v>
      </c>
      <c r="K173" s="1154">
        <f t="shared" si="55"/>
        <v>0</v>
      </c>
      <c r="L173" s="1154">
        <f t="shared" si="55"/>
        <v>0</v>
      </c>
      <c r="M173" s="1154">
        <f t="shared" si="55"/>
        <v>0</v>
      </c>
      <c r="N173" s="1154">
        <f t="shared" si="55"/>
        <v>0</v>
      </c>
      <c r="O173" s="1154">
        <f t="shared" si="55"/>
        <v>0</v>
      </c>
      <c r="P173" s="1148">
        <f t="shared" si="55"/>
        <v>0</v>
      </c>
      <c r="Q173" s="1061"/>
      <c r="R173" s="1058"/>
    </row>
    <row r="174" spans="2:18">
      <c r="B174" s="1057"/>
      <c r="C174" s="1157" t="s">
        <v>491</v>
      </c>
      <c r="D174" s="742"/>
      <c r="E174" s="662"/>
      <c r="F174" s="662"/>
      <c r="G174" s="662"/>
      <c r="H174" s="662"/>
      <c r="I174" s="662"/>
      <c r="J174" s="662"/>
      <c r="K174" s="662"/>
      <c r="L174" s="662"/>
      <c r="M174" s="662"/>
      <c r="N174" s="662"/>
      <c r="O174" s="662"/>
      <c r="P174" s="663">
        <f>Q20+Q33+SUM(D93:P94)</f>
        <v>0</v>
      </c>
      <c r="Q174" s="1061"/>
      <c r="R174" s="1058"/>
    </row>
    <row r="175" spans="2:18">
      <c r="B175" s="1057"/>
      <c r="C175" s="1149" t="s">
        <v>1669</v>
      </c>
      <c r="D175" s="797"/>
      <c r="E175" s="794"/>
      <c r="F175" s="794"/>
      <c r="G175" s="794"/>
      <c r="H175" s="794"/>
      <c r="I175" s="794"/>
      <c r="J175" s="794"/>
      <c r="K175" s="794"/>
      <c r="L175" s="794"/>
      <c r="M175" s="794"/>
      <c r="N175" s="794"/>
      <c r="O175" s="794"/>
      <c r="P175" s="751"/>
      <c r="Q175" s="1061"/>
      <c r="R175" s="1058"/>
    </row>
    <row r="176" spans="2:18">
      <c r="B176" s="1057"/>
      <c r="C176" s="1161"/>
      <c r="D176" s="1161"/>
      <c r="E176" s="1161"/>
      <c r="F176" s="1161"/>
      <c r="G176" s="1161"/>
      <c r="H176" s="1161"/>
      <c r="I176" s="1161"/>
      <c r="J176" s="1161"/>
      <c r="K176" s="1161"/>
      <c r="L176" s="1161"/>
      <c r="M176" s="1161"/>
      <c r="N176" s="1161"/>
      <c r="O176" s="1161"/>
      <c r="P176" s="1161"/>
      <c r="Q176" s="1061"/>
      <c r="R176" s="1058"/>
    </row>
    <row r="177" spans="2:18">
      <c r="B177" s="1057"/>
      <c r="C177" s="1090" t="s">
        <v>492</v>
      </c>
      <c r="D177" s="699">
        <f>SUM(D171:D174)</f>
        <v>0</v>
      </c>
      <c r="E177" s="699">
        <f t="shared" ref="E177:P177" si="56">SUM(E171:E174)</f>
        <v>0</v>
      </c>
      <c r="F177" s="699">
        <f t="shared" si="56"/>
        <v>0</v>
      </c>
      <c r="G177" s="699">
        <f t="shared" si="56"/>
        <v>0</v>
      </c>
      <c r="H177" s="699">
        <f t="shared" si="56"/>
        <v>0</v>
      </c>
      <c r="I177" s="699">
        <f t="shared" si="56"/>
        <v>0</v>
      </c>
      <c r="J177" s="699">
        <f t="shared" si="56"/>
        <v>0</v>
      </c>
      <c r="K177" s="699">
        <f t="shared" si="56"/>
        <v>0</v>
      </c>
      <c r="L177" s="699">
        <f t="shared" si="56"/>
        <v>0</v>
      </c>
      <c r="M177" s="699">
        <f t="shared" si="56"/>
        <v>0</v>
      </c>
      <c r="N177" s="699">
        <f t="shared" si="56"/>
        <v>0</v>
      </c>
      <c r="O177" s="699">
        <f t="shared" si="56"/>
        <v>0</v>
      </c>
      <c r="P177" s="701">
        <f t="shared" si="56"/>
        <v>0</v>
      </c>
      <c r="Q177" s="1061"/>
      <c r="R177" s="1058"/>
    </row>
    <row r="178" spans="2:18">
      <c r="B178" s="1057"/>
      <c r="C178" s="1161"/>
      <c r="D178" s="1186"/>
      <c r="E178" s="1186"/>
      <c r="F178" s="1186"/>
      <c r="G178" s="1186"/>
      <c r="H178" s="1186"/>
      <c r="I178" s="1186"/>
      <c r="J178" s="1186"/>
      <c r="K178" s="1186"/>
      <c r="L178" s="1186"/>
      <c r="M178" s="1186"/>
      <c r="N178" s="1098"/>
      <c r="O178" s="1098"/>
      <c r="P178" s="1098"/>
      <c r="Q178" s="1098"/>
      <c r="R178" s="1058"/>
    </row>
    <row r="179" spans="2:18">
      <c r="B179" s="1057"/>
      <c r="C179" s="1090" t="s">
        <v>1567</v>
      </c>
      <c r="D179" s="699">
        <f>D177+D175+D56+D57+D58-D126</f>
        <v>0</v>
      </c>
      <c r="E179" s="699">
        <f t="shared" ref="E179:P179" si="57">E177+E175+E56+E57+E58-E126</f>
        <v>0</v>
      </c>
      <c r="F179" s="699">
        <f t="shared" si="57"/>
        <v>0</v>
      </c>
      <c r="G179" s="699">
        <f t="shared" si="57"/>
        <v>0</v>
      </c>
      <c r="H179" s="699">
        <f t="shared" si="57"/>
        <v>0</v>
      </c>
      <c r="I179" s="699">
        <f t="shared" si="57"/>
        <v>0</v>
      </c>
      <c r="J179" s="699">
        <f t="shared" si="57"/>
        <v>0</v>
      </c>
      <c r="K179" s="699">
        <f t="shared" si="57"/>
        <v>0</v>
      </c>
      <c r="L179" s="699">
        <f t="shared" si="57"/>
        <v>0</v>
      </c>
      <c r="M179" s="699">
        <f t="shared" si="57"/>
        <v>0</v>
      </c>
      <c r="N179" s="699">
        <f t="shared" si="57"/>
        <v>0</v>
      </c>
      <c r="O179" s="699">
        <f t="shared" si="57"/>
        <v>0</v>
      </c>
      <c r="P179" s="1187">
        <f t="shared" si="57"/>
        <v>0</v>
      </c>
      <c r="Q179" s="1098"/>
      <c r="R179" s="1058"/>
    </row>
    <row r="180" spans="2:18">
      <c r="B180" s="1057"/>
      <c r="C180" s="1161"/>
      <c r="D180" s="1186"/>
      <c r="E180" s="1186"/>
      <c r="F180" s="1186"/>
      <c r="G180" s="1186"/>
      <c r="H180" s="1186"/>
      <c r="I180" s="1186"/>
      <c r="J180" s="1186"/>
      <c r="K180" s="1186"/>
      <c r="L180" s="1186"/>
      <c r="M180" s="1186"/>
      <c r="N180" s="1098"/>
      <c r="O180" s="1098"/>
      <c r="P180" s="1098"/>
      <c r="Q180" s="1098"/>
      <c r="R180" s="1058"/>
    </row>
    <row r="181" spans="2:18">
      <c r="B181" s="1057"/>
      <c r="C181" s="1161"/>
      <c r="D181" s="1161"/>
      <c r="E181" s="1161"/>
      <c r="F181" s="1161"/>
      <c r="G181" s="1161"/>
      <c r="J181" s="1161"/>
      <c r="K181" s="1161"/>
      <c r="L181" s="1161"/>
      <c r="M181" s="1161"/>
      <c r="N181" s="1098"/>
      <c r="O181" s="1098"/>
      <c r="P181" s="1098"/>
      <c r="Q181" s="1098"/>
      <c r="R181" s="1058"/>
    </row>
    <row r="182" spans="2:18">
      <c r="B182" s="1057"/>
      <c r="E182" s="1161"/>
      <c r="F182" s="1175" t="s">
        <v>1568</v>
      </c>
      <c r="G182" s="1161"/>
      <c r="H182" s="1179" t="s">
        <v>2832</v>
      </c>
      <c r="I182" s="838"/>
      <c r="K182" s="1188"/>
      <c r="L182" s="1188"/>
      <c r="M182" s="1161"/>
      <c r="N182" s="1098"/>
      <c r="O182" s="1098"/>
      <c r="P182" s="1098"/>
      <c r="Q182" s="1098"/>
      <c r="R182" s="1058"/>
    </row>
    <row r="183" spans="2:18">
      <c r="B183" s="1057"/>
      <c r="E183" s="1161"/>
      <c r="F183" s="1189" t="e">
        <f>+IRR(D177:P177)</f>
        <v>#NUM!</v>
      </c>
      <c r="G183" s="1161"/>
      <c r="H183" s="1175" t="s">
        <v>1569</v>
      </c>
      <c r="I183" s="1181">
        <f>+$D177+NPV(I182,$E177:$L177)</f>
        <v>0</v>
      </c>
      <c r="K183" s="1190"/>
      <c r="L183" s="1190"/>
      <c r="M183" s="1191"/>
      <c r="R183" s="1058"/>
    </row>
    <row r="184" spans="2:18">
      <c r="B184" s="1057"/>
      <c r="E184" s="1161"/>
      <c r="F184" s="1192"/>
      <c r="G184" s="1161"/>
      <c r="H184" s="1193"/>
      <c r="I184" s="1190"/>
      <c r="K184" s="1190"/>
      <c r="L184" s="1190"/>
      <c r="M184" s="1191"/>
      <c r="R184" s="1058"/>
    </row>
    <row r="185" spans="2:18">
      <c r="B185" s="1057"/>
      <c r="E185" s="1194"/>
      <c r="F185" s="1192"/>
      <c r="G185" s="1161"/>
      <c r="H185" s="1193"/>
      <c r="I185" s="1190"/>
      <c r="K185" s="1190"/>
      <c r="L185" s="1190"/>
      <c r="M185" s="1191"/>
      <c r="R185" s="1058"/>
    </row>
    <row r="186" spans="2:18">
      <c r="B186" s="1195"/>
      <c r="C186" s="1196"/>
      <c r="D186" s="1196"/>
      <c r="E186" s="1196"/>
      <c r="F186" s="1196"/>
      <c r="G186" s="1196"/>
      <c r="H186" s="1196"/>
      <c r="I186" s="1196"/>
      <c r="J186" s="1196"/>
      <c r="K186" s="1196"/>
      <c r="L186" s="1196"/>
      <c r="M186" s="1196"/>
      <c r="N186" s="1196"/>
      <c r="O186" s="1196"/>
      <c r="P186" s="1196"/>
      <c r="Q186" s="1196"/>
      <c r="R186" s="1197"/>
    </row>
    <row r="187" spans="2:18"/>
    <row r="188" spans="2:18">
      <c r="B188" s="1659" t="s">
        <v>3811</v>
      </c>
      <c r="C188" s="1660"/>
      <c r="D188" s="1660"/>
      <c r="E188" s="1660"/>
      <c r="F188" s="1660"/>
      <c r="G188" s="1660"/>
      <c r="H188" s="1660"/>
      <c r="I188" s="1660"/>
      <c r="J188" s="1660"/>
      <c r="K188" s="1660"/>
      <c r="L188" s="1660"/>
      <c r="M188" s="1660"/>
      <c r="N188" s="1660"/>
      <c r="O188" s="1660"/>
      <c r="P188" s="1660"/>
      <c r="Q188" s="1660"/>
      <c r="R188" s="1661"/>
    </row>
    <row r="189" spans="2:18">
      <c r="R189" s="1198"/>
    </row>
    <row r="190" spans="2:18">
      <c r="B190" s="1653">
        <f>'F1'!$K$19</f>
        <v>0</v>
      </c>
      <c r="C190" s="1654"/>
      <c r="D190" s="1654"/>
      <c r="E190" s="1654"/>
      <c r="F190" s="1654"/>
      <c r="G190" s="1654"/>
      <c r="H190" s="1654"/>
      <c r="I190" s="1654"/>
      <c r="J190" s="1654"/>
      <c r="K190" s="1654"/>
      <c r="L190" s="1654"/>
      <c r="M190" s="1198"/>
      <c r="N190" s="1198"/>
      <c r="O190" s="1198"/>
      <c r="P190" s="1198"/>
      <c r="Q190" s="1198"/>
      <c r="R190" s="1199"/>
    </row>
    <row r="191" spans="2:18"/>
    <row r="192" spans="2:18">
      <c r="R192" s="960" t="s">
        <v>1706</v>
      </c>
    </row>
  </sheetData>
  <sheetProtection algorithmName="SHA-512" hashValue="IP6ijxuJNpA9UwgwZMFf9XzVVWp93toiTvRL1NoSPwqt33bKS/SqHQ1dctIscv4uFIFaZBJBmaNzeLPV4gtBcg==" saltValue="SiKXo3pAx+wMpCLDWpMbMw==" spinCount="100000" sheet="1" objects="1" scenarios="1" selectLockedCells="1"/>
  <mergeCells count="6">
    <mergeCell ref="B190:L190"/>
    <mergeCell ref="C3:Q3"/>
    <mergeCell ref="C5:Q5"/>
    <mergeCell ref="E7:H7"/>
    <mergeCell ref="B188:R188"/>
    <mergeCell ref="H155:H156"/>
  </mergeCells>
  <phoneticPr fontId="0" type="noConversion"/>
  <dataValidations count="1">
    <dataValidation type="list" allowBlank="1" showInputMessage="1" showErrorMessage="1" sqref="E7" xr:uid="{00000000-0002-0000-3200-000000000000}">
      <formula1>Tab_Paises</formula1>
    </dataValidation>
  </dataValidations>
  <pageMargins left="0.75" right="0.75" top="1" bottom="1" header="0.5" footer="0.5"/>
  <pageSetup paperSize="9" scale="27" fitToWidth="3" orientation="portrait" r:id="rId1"/>
  <headerFooter alignWithMargins="0"/>
  <rowBreaks count="1" manualBreakCount="1">
    <brk id="191" max="17"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5"/>
  <dimension ref="A2:AM2445"/>
  <sheetViews>
    <sheetView workbookViewId="0">
      <selection activeCell="I37" sqref="I37"/>
    </sheetView>
  </sheetViews>
  <sheetFormatPr defaultRowHeight="12.75"/>
  <cols>
    <col min="2" max="2" width="19.7109375" customWidth="1"/>
    <col min="3" max="3" width="51.140625" customWidth="1"/>
    <col min="6" max="10" width="15" style="620" customWidth="1"/>
    <col min="11" max="11" width="15.5703125" customWidth="1"/>
    <col min="12" max="12" width="15.28515625" style="620" customWidth="1"/>
    <col min="13" max="13" width="17.140625" style="620" customWidth="1"/>
    <col min="14" max="14" width="14.85546875" style="620" customWidth="1"/>
    <col min="15" max="15" width="9.140625" style="620"/>
    <col min="17" max="20" width="18.85546875" customWidth="1"/>
    <col min="22" max="22" width="11.28515625" customWidth="1"/>
    <col min="23" max="25" width="18.7109375" customWidth="1"/>
  </cols>
  <sheetData>
    <row r="2" spans="1:39">
      <c r="B2" s="618" t="s">
        <v>90</v>
      </c>
      <c r="C2" s="335"/>
      <c r="D2" s="335"/>
      <c r="F2" s="619" t="s">
        <v>91</v>
      </c>
      <c r="I2" s="619" t="s">
        <v>92</v>
      </c>
    </row>
    <row r="3" spans="1:39">
      <c r="B3" s="621" t="s">
        <v>367</v>
      </c>
      <c r="C3" s="162"/>
      <c r="D3" s="162"/>
      <c r="E3" s="162"/>
      <c r="F3" s="622" t="s">
        <v>368</v>
      </c>
      <c r="I3" s="619" t="s">
        <v>369</v>
      </c>
    </row>
    <row r="4" spans="1:39">
      <c r="B4" s="621" t="s">
        <v>370</v>
      </c>
      <c r="C4" s="162"/>
      <c r="D4" s="162"/>
      <c r="E4" s="162"/>
      <c r="F4" s="622" t="s">
        <v>371</v>
      </c>
      <c r="I4" s="619" t="s">
        <v>372</v>
      </c>
    </row>
    <row r="5" spans="1:39">
      <c r="B5" s="162"/>
      <c r="C5" s="162"/>
      <c r="D5" s="162"/>
      <c r="E5" s="162"/>
    </row>
    <row r="6" spans="1:39">
      <c r="B6" s="618" t="s">
        <v>373</v>
      </c>
      <c r="C6" s="335"/>
      <c r="D6" s="335"/>
      <c r="W6" s="2055" t="s">
        <v>374</v>
      </c>
      <c r="X6" s="2055"/>
      <c r="Y6" s="2055"/>
      <c r="AM6" t="s">
        <v>375</v>
      </c>
    </row>
    <row r="7" spans="1:39" ht="14.25" customHeight="1">
      <c r="B7" s="621" t="s">
        <v>376</v>
      </c>
      <c r="C7" s="335"/>
      <c r="D7" s="335"/>
      <c r="O7" s="327"/>
      <c r="Q7" s="2052" t="s">
        <v>377</v>
      </c>
      <c r="R7" s="2053"/>
      <c r="W7" s="2054" t="s">
        <v>378</v>
      </c>
      <c r="X7" s="2055"/>
      <c r="Y7" s="319"/>
      <c r="AM7" t="s">
        <v>379</v>
      </c>
    </row>
    <row r="8" spans="1:39" ht="16.5" customHeight="1">
      <c r="B8" s="621" t="s">
        <v>380</v>
      </c>
      <c r="C8" s="335"/>
      <c r="D8" s="335"/>
      <c r="F8" s="268" t="s">
        <v>1766</v>
      </c>
      <c r="G8" s="268" t="s">
        <v>1718</v>
      </c>
      <c r="H8" s="268" t="s">
        <v>381</v>
      </c>
      <c r="I8" s="268" t="s">
        <v>382</v>
      </c>
      <c r="J8" s="268" t="s">
        <v>383</v>
      </c>
      <c r="O8" s="327"/>
      <c r="Q8" s="575" t="s">
        <v>630</v>
      </c>
      <c r="R8" s="623">
        <v>10</v>
      </c>
      <c r="U8" s="624" t="s">
        <v>384</v>
      </c>
      <c r="V8" s="625" t="s">
        <v>385</v>
      </c>
      <c r="W8" s="626" t="s">
        <v>3388</v>
      </c>
      <c r="X8" s="627" t="s">
        <v>3389</v>
      </c>
      <c r="Y8" s="627" t="s">
        <v>3390</v>
      </c>
      <c r="AM8" t="s">
        <v>3391</v>
      </c>
    </row>
    <row r="9" spans="1:39" ht="14.25" customHeight="1">
      <c r="B9" s="621" t="s">
        <v>3392</v>
      </c>
      <c r="C9" s="335"/>
      <c r="D9" s="335"/>
      <c r="F9" s="628" t="s">
        <v>2250</v>
      </c>
      <c r="G9" s="628" t="s">
        <v>2251</v>
      </c>
      <c r="H9" s="628" t="s">
        <v>2252</v>
      </c>
      <c r="I9" s="628" t="s">
        <v>2252</v>
      </c>
      <c r="J9" s="620" t="s">
        <v>1168</v>
      </c>
      <c r="O9" s="327"/>
      <c r="Q9" s="575" t="s">
        <v>429</v>
      </c>
      <c r="R9" s="623" t="s">
        <v>3394</v>
      </c>
      <c r="U9" s="619" t="s">
        <v>3395</v>
      </c>
      <c r="V9" s="629">
        <v>0.1</v>
      </c>
      <c r="W9" s="630">
        <v>0.3</v>
      </c>
      <c r="X9" s="630">
        <v>0.4</v>
      </c>
      <c r="Y9" s="630">
        <v>0.25</v>
      </c>
    </row>
    <row r="10" spans="1:39" ht="14.25" customHeight="1">
      <c r="B10" s="621" t="s">
        <v>3396</v>
      </c>
      <c r="C10" s="335"/>
      <c r="D10" s="335"/>
      <c r="F10" s="628" t="s">
        <v>1174</v>
      </c>
      <c r="G10" s="628" t="s">
        <v>2251</v>
      </c>
      <c r="H10" s="628" t="s">
        <v>2252</v>
      </c>
      <c r="I10" s="628" t="s">
        <v>2252</v>
      </c>
      <c r="J10" s="620" t="s">
        <v>1175</v>
      </c>
      <c r="O10" s="327"/>
      <c r="Q10" s="575" t="s">
        <v>430</v>
      </c>
      <c r="R10" s="623" t="s">
        <v>3398</v>
      </c>
      <c r="U10" s="619" t="s">
        <v>3399</v>
      </c>
      <c r="V10" s="629">
        <v>0.2</v>
      </c>
      <c r="W10" s="630">
        <v>0.4</v>
      </c>
      <c r="X10" s="630">
        <v>0.5</v>
      </c>
      <c r="Y10" s="630">
        <v>0.35</v>
      </c>
    </row>
    <row r="11" spans="1:39" ht="14.25" customHeight="1">
      <c r="B11" s="319" t="s">
        <v>3400</v>
      </c>
      <c r="C11" s="335"/>
      <c r="D11" s="335"/>
      <c r="F11" s="628" t="s">
        <v>927</v>
      </c>
      <c r="G11" s="628" t="s">
        <v>2251</v>
      </c>
      <c r="H11" s="628" t="s">
        <v>2252</v>
      </c>
      <c r="I11" s="628" t="s">
        <v>2252</v>
      </c>
      <c r="J11" s="620" t="s">
        <v>928</v>
      </c>
      <c r="O11" s="327"/>
      <c r="Q11" s="575" t="s">
        <v>1642</v>
      </c>
      <c r="R11" s="623" t="s">
        <v>1643</v>
      </c>
      <c r="U11" s="619" t="s">
        <v>1644</v>
      </c>
      <c r="V11" s="629">
        <v>0</v>
      </c>
      <c r="W11" s="630">
        <v>0.2</v>
      </c>
      <c r="X11" s="630">
        <v>0.3</v>
      </c>
      <c r="Y11" s="630">
        <v>0.15</v>
      </c>
    </row>
    <row r="12" spans="1:39" ht="14.25" customHeight="1">
      <c r="B12" s="621" t="s">
        <v>1645</v>
      </c>
      <c r="F12" s="628" t="s">
        <v>4755</v>
      </c>
      <c r="G12" s="628" t="s">
        <v>2251</v>
      </c>
      <c r="H12" s="628" t="s">
        <v>2252</v>
      </c>
      <c r="I12" s="628" t="s">
        <v>2252</v>
      </c>
      <c r="J12" s="620" t="s">
        <v>4756</v>
      </c>
      <c r="O12" s="327"/>
      <c r="Q12" s="575" t="s">
        <v>427</v>
      </c>
      <c r="R12" s="623">
        <v>12</v>
      </c>
      <c r="U12" s="619" t="s">
        <v>1647</v>
      </c>
      <c r="V12" s="629">
        <v>0.2</v>
      </c>
      <c r="W12" s="630">
        <v>0.4</v>
      </c>
      <c r="X12" s="630">
        <v>0.5</v>
      </c>
      <c r="Y12" s="630">
        <v>0.35</v>
      </c>
      <c r="AD12" t="s">
        <v>1648</v>
      </c>
      <c r="AE12" t="s">
        <v>1649</v>
      </c>
    </row>
    <row r="13" spans="1:39" ht="14.25" customHeight="1">
      <c r="A13" s="620"/>
      <c r="B13" s="619"/>
      <c r="C13" s="620"/>
      <c r="D13" s="620"/>
      <c r="E13" s="620"/>
      <c r="F13" s="628" t="s">
        <v>1257</v>
      </c>
      <c r="G13" s="628" t="s">
        <v>2251</v>
      </c>
      <c r="H13" s="628" t="s">
        <v>2252</v>
      </c>
      <c r="I13" s="628" t="s">
        <v>2252</v>
      </c>
      <c r="J13" s="620" t="s">
        <v>1258</v>
      </c>
      <c r="O13" s="327"/>
      <c r="Q13" s="575" t="s">
        <v>432</v>
      </c>
      <c r="R13" s="623" t="s">
        <v>1650</v>
      </c>
      <c r="AD13">
        <v>1</v>
      </c>
      <c r="AE13">
        <v>0.1</v>
      </c>
    </row>
    <row r="14" spans="1:39">
      <c r="A14" s="620"/>
      <c r="D14" s="268"/>
      <c r="E14" s="620"/>
      <c r="F14" s="628" t="s">
        <v>1274</v>
      </c>
      <c r="G14" s="628" t="s">
        <v>2251</v>
      </c>
      <c r="H14" s="628" t="s">
        <v>2252</v>
      </c>
      <c r="I14" s="628" t="s">
        <v>2252</v>
      </c>
      <c r="J14" s="620" t="s">
        <v>1275</v>
      </c>
      <c r="O14" s="327"/>
      <c r="Q14" s="575" t="s">
        <v>431</v>
      </c>
      <c r="R14" s="623" t="s">
        <v>1652</v>
      </c>
      <c r="AD14">
        <v>2</v>
      </c>
    </row>
    <row r="15" spans="1:39">
      <c r="A15" s="620"/>
      <c r="D15" s="620"/>
      <c r="E15" s="620"/>
      <c r="F15" s="628" t="s">
        <v>1391</v>
      </c>
      <c r="G15" s="628" t="s">
        <v>2251</v>
      </c>
      <c r="H15" s="628" t="s">
        <v>2252</v>
      </c>
      <c r="I15" s="628" t="s">
        <v>2252</v>
      </c>
      <c r="J15" s="620" t="s">
        <v>1392</v>
      </c>
      <c r="O15" s="327"/>
      <c r="Q15" s="575" t="s">
        <v>428</v>
      </c>
      <c r="R15" s="623" t="s">
        <v>1654</v>
      </c>
      <c r="AD15">
        <v>3</v>
      </c>
    </row>
    <row r="16" spans="1:39">
      <c r="A16" s="620"/>
      <c r="D16" s="620"/>
      <c r="E16" s="620"/>
      <c r="F16" s="628" t="s">
        <v>2612</v>
      </c>
      <c r="G16" s="628" t="s">
        <v>2251</v>
      </c>
      <c r="H16" s="628" t="s">
        <v>2252</v>
      </c>
      <c r="I16" s="628" t="s">
        <v>2252</v>
      </c>
      <c r="J16" s="620" t="s">
        <v>2613</v>
      </c>
      <c r="O16" s="327"/>
      <c r="Q16" s="319" t="s">
        <v>425</v>
      </c>
      <c r="R16" s="623" t="s">
        <v>1655</v>
      </c>
      <c r="AD16">
        <v>4</v>
      </c>
    </row>
    <row r="17" spans="1:30">
      <c r="A17" s="620"/>
      <c r="D17" s="620"/>
      <c r="E17" s="620"/>
      <c r="F17" s="628" t="s">
        <v>2626</v>
      </c>
      <c r="G17" s="628" t="s">
        <v>2251</v>
      </c>
      <c r="H17" s="628" t="s">
        <v>2252</v>
      </c>
      <c r="I17" s="628" t="s">
        <v>2252</v>
      </c>
      <c r="J17" s="620" t="s">
        <v>2627</v>
      </c>
      <c r="O17" s="327"/>
      <c r="Q17" s="319" t="s">
        <v>629</v>
      </c>
      <c r="R17" s="623" t="s">
        <v>1657</v>
      </c>
      <c r="AD17">
        <v>5</v>
      </c>
    </row>
    <row r="18" spans="1:30">
      <c r="A18" s="620"/>
      <c r="D18" s="620"/>
      <c r="E18" s="620"/>
      <c r="F18" s="628" t="s">
        <v>2645</v>
      </c>
      <c r="G18" s="628" t="s">
        <v>2251</v>
      </c>
      <c r="H18" s="628" t="s">
        <v>2252</v>
      </c>
      <c r="I18" s="628" t="s">
        <v>2252</v>
      </c>
      <c r="J18" s="620" t="s">
        <v>2646</v>
      </c>
      <c r="O18" s="327"/>
      <c r="Q18" s="319" t="s">
        <v>426</v>
      </c>
      <c r="R18" s="623">
        <v>11</v>
      </c>
    </row>
    <row r="19" spans="1:30">
      <c r="A19" s="620"/>
      <c r="B19" s="620"/>
      <c r="C19" s="620"/>
      <c r="D19" s="620"/>
      <c r="E19" s="620"/>
      <c r="F19" s="916" t="s">
        <v>1278</v>
      </c>
      <c r="G19" s="628" t="s">
        <v>2251</v>
      </c>
      <c r="H19" s="628" t="s">
        <v>2252</v>
      </c>
      <c r="I19" s="628" t="s">
        <v>2252</v>
      </c>
      <c r="J19" s="620" t="s">
        <v>5663</v>
      </c>
      <c r="O19" s="327"/>
      <c r="Q19" s="319" t="s">
        <v>434</v>
      </c>
      <c r="R19" s="623" t="s">
        <v>1659</v>
      </c>
    </row>
    <row r="20" spans="1:30">
      <c r="B20" s="624" t="s">
        <v>1660</v>
      </c>
      <c r="C20" s="620"/>
      <c r="D20" s="620"/>
      <c r="E20" s="620"/>
      <c r="F20" s="628"/>
      <c r="G20" s="628"/>
      <c r="H20" s="628"/>
      <c r="I20" s="628"/>
      <c r="O20" s="327"/>
    </row>
    <row r="21" spans="1:30">
      <c r="B21" s="619" t="s">
        <v>1661</v>
      </c>
      <c r="C21" s="620"/>
      <c r="D21" s="620"/>
      <c r="E21" s="620"/>
      <c r="F21" s="628"/>
      <c r="G21" s="628"/>
      <c r="H21" s="628"/>
      <c r="I21" s="628"/>
      <c r="O21" s="327"/>
      <c r="W21" s="631" t="s">
        <v>1663</v>
      </c>
    </row>
    <row r="22" spans="1:30">
      <c r="B22" s="621" t="s">
        <v>1664</v>
      </c>
      <c r="C22" s="335"/>
      <c r="E22" s="335"/>
      <c r="O22" s="327"/>
      <c r="Q22" s="632" t="s">
        <v>1666</v>
      </c>
      <c r="R22" s="633" t="s">
        <v>879</v>
      </c>
      <c r="S22" s="633"/>
      <c r="T22" s="633"/>
      <c r="W22" s="895" t="s">
        <v>5361</v>
      </c>
    </row>
    <row r="23" spans="1:30">
      <c r="B23" s="335"/>
      <c r="C23" s="335"/>
      <c r="E23" s="335"/>
      <c r="F23" s="628"/>
      <c r="G23" s="628"/>
      <c r="H23" s="628"/>
      <c r="I23" s="628"/>
      <c r="O23" s="327"/>
      <c r="Q23" s="634" t="s">
        <v>1667</v>
      </c>
      <c r="R23" t="s">
        <v>1668</v>
      </c>
      <c r="W23" s="895" t="str">
        <f>IF(W26=TRUE,"A diversificação da atividade de um estabelecimento, na condição de a nova atividade não ser idêntica ou semelhante a uma atividade anteriormente realizada no estabelecimento","A diversificação da produção de um estabelecimento no que se refere a produtos não fabricados anteriormente nesse estabelecimento")</f>
        <v>A diversificação da produção de um estabelecimento no que se refere a produtos não fabricados anteriormente nesse estabelecimento</v>
      </c>
      <c r="X23" s="635"/>
    </row>
    <row r="24" spans="1:30">
      <c r="B24" s="618" t="s">
        <v>2880</v>
      </c>
      <c r="C24" s="335"/>
      <c r="E24" s="335"/>
      <c r="O24" s="327"/>
      <c r="Q24" s="634" t="s">
        <v>2883</v>
      </c>
      <c r="R24" t="s">
        <v>2884</v>
      </c>
      <c r="W24" s="896" t="str">
        <f>IF(W26=TRUE,"","Uma alteração fundamental do processo global de produção de um estabelecimento existente")</f>
        <v>Uma alteração fundamental do processo global de produção de um estabelecimento existente</v>
      </c>
      <c r="X24" s="635"/>
    </row>
    <row r="25" spans="1:30">
      <c r="B25" s="621" t="s">
        <v>2885</v>
      </c>
      <c r="C25" s="335"/>
      <c r="E25" s="335"/>
      <c r="F25"/>
      <c r="G25" s="628"/>
      <c r="H25" s="628"/>
      <c r="I25" s="628"/>
      <c r="O25" s="327"/>
      <c r="Q25" s="634" t="s">
        <v>2886</v>
      </c>
      <c r="R25" t="s">
        <v>2887</v>
      </c>
      <c r="W25" s="895" t="str">
        <f>IF(W26=TRUE,"","O aumento da capacidade de um estabelecimento já existente")</f>
        <v>O aumento da capacidade de um estabelecimento já existente</v>
      </c>
      <c r="X25" s="635"/>
    </row>
    <row r="26" spans="1:30">
      <c r="B26" s="621" t="s">
        <v>2888</v>
      </c>
      <c r="C26" s="335"/>
      <c r="E26" s="335"/>
      <c r="F26" s="628"/>
      <c r="G26" s="628"/>
      <c r="H26" s="628"/>
      <c r="I26" s="628"/>
      <c r="O26" s="327"/>
      <c r="Q26" s="634" t="s">
        <v>2889</v>
      </c>
      <c r="R26" t="s">
        <v>2890</v>
      </c>
      <c r="W26" s="162" t="str">
        <f>IF('F1'!AC51="","",AND(OR(VLOOKUP('F1'!AC51,Tabelas!$F$9:$I$184,4,FALSE)="Lisboa",VLOOKUP('F1'!AC51,Tabelas!$F$9:$I$184,4,FALSE)="Algarve"),'F1'!K33="Não PME"))</f>
        <v/>
      </c>
      <c r="X26" s="635"/>
    </row>
    <row r="27" spans="1:30">
      <c r="B27" s="335"/>
      <c r="C27" s="335"/>
      <c r="E27" s="335"/>
      <c r="F27" s="628"/>
      <c r="G27" s="628"/>
      <c r="H27" s="628"/>
      <c r="I27" s="628"/>
      <c r="O27" s="327"/>
      <c r="Q27" s="634" t="s">
        <v>2891</v>
      </c>
      <c r="R27" t="s">
        <v>2892</v>
      </c>
      <c r="X27" s="635"/>
    </row>
    <row r="28" spans="1:30">
      <c r="B28" s="618" t="s">
        <v>2893</v>
      </c>
      <c r="C28" s="335"/>
      <c r="E28" s="335"/>
      <c r="F28" s="628"/>
      <c r="G28" s="628"/>
      <c r="H28" s="628"/>
      <c r="I28" s="628"/>
      <c r="O28" s="327"/>
      <c r="Q28" s="637" t="s">
        <v>2895</v>
      </c>
      <c r="R28" s="638" t="s">
        <v>2896</v>
      </c>
      <c r="W28" s="636"/>
      <c r="X28" s="635"/>
    </row>
    <row r="29" spans="1:30">
      <c r="B29" s="621" t="s">
        <v>2897</v>
      </c>
      <c r="C29" s="335"/>
      <c r="E29" s="335"/>
      <c r="F29" s="628"/>
      <c r="G29" s="628"/>
      <c r="H29" s="628"/>
      <c r="I29" s="628"/>
      <c r="O29" s="327"/>
      <c r="Q29" s="637" t="s">
        <v>2898</v>
      </c>
      <c r="R29" s="638" t="s">
        <v>1675</v>
      </c>
      <c r="W29" s="636"/>
      <c r="X29" s="635"/>
    </row>
    <row r="30" spans="1:30">
      <c r="B30" s="621" t="s">
        <v>1676</v>
      </c>
      <c r="C30" s="335"/>
      <c r="E30" s="335"/>
      <c r="O30" s="327"/>
      <c r="Q30" s="637" t="s">
        <v>1678</v>
      </c>
      <c r="R30" s="638" t="s">
        <v>1679</v>
      </c>
      <c r="W30" s="162"/>
      <c r="X30" s="635"/>
    </row>
    <row r="31" spans="1:30" ht="15.75">
      <c r="B31" s="335"/>
      <c r="C31" s="335"/>
      <c r="E31" s="335"/>
      <c r="F31" s="628"/>
      <c r="G31" s="628"/>
      <c r="H31" s="628"/>
      <c r="I31" s="628"/>
      <c r="O31" s="327"/>
      <c r="Q31" s="637" t="s">
        <v>1680</v>
      </c>
      <c r="R31" s="638" t="s">
        <v>1681</v>
      </c>
      <c r="W31" s="639"/>
      <c r="X31" s="635"/>
    </row>
    <row r="32" spans="1:30" ht="15.75">
      <c r="B32" s="618" t="s">
        <v>1682</v>
      </c>
      <c r="C32" s="335"/>
      <c r="E32" s="335"/>
      <c r="F32" s="628"/>
      <c r="G32" s="628"/>
      <c r="H32" s="628"/>
      <c r="I32" s="628"/>
      <c r="O32" s="327"/>
      <c r="Q32" s="637" t="s">
        <v>1683</v>
      </c>
      <c r="R32" s="638" t="s">
        <v>1684</v>
      </c>
      <c r="W32" s="639"/>
      <c r="X32" s="635"/>
    </row>
    <row r="33" spans="1:24" ht="15.75">
      <c r="B33" s="621" t="s">
        <v>1685</v>
      </c>
      <c r="C33" s="335"/>
      <c r="E33" s="335"/>
      <c r="F33" s="628"/>
      <c r="G33" s="628"/>
      <c r="H33" s="628"/>
      <c r="I33" s="628"/>
      <c r="O33" s="327"/>
      <c r="Q33" s="637" t="s">
        <v>1686</v>
      </c>
      <c r="R33" s="638" t="s">
        <v>1687</v>
      </c>
      <c r="W33" s="639"/>
      <c r="X33" s="635"/>
    </row>
    <row r="34" spans="1:24" ht="15.75">
      <c r="B34" s="621" t="s">
        <v>1688</v>
      </c>
      <c r="C34" s="335"/>
      <c r="E34" s="335"/>
      <c r="F34" s="628"/>
      <c r="G34" s="628"/>
      <c r="H34" s="628"/>
      <c r="I34" s="628"/>
      <c r="O34" s="327"/>
      <c r="Q34" s="634" t="s">
        <v>2939</v>
      </c>
      <c r="R34" t="s">
        <v>2940</v>
      </c>
      <c r="X34" s="639"/>
    </row>
    <row r="35" spans="1:24">
      <c r="B35" s="621" t="s">
        <v>2941</v>
      </c>
      <c r="C35" s="335"/>
      <c r="E35" s="335"/>
      <c r="F35" s="628"/>
      <c r="G35" s="628"/>
      <c r="H35" s="628"/>
      <c r="I35" s="628"/>
      <c r="O35" s="327"/>
      <c r="Q35" s="637" t="s">
        <v>2943</v>
      </c>
      <c r="R35" s="638" t="s">
        <v>2944</v>
      </c>
    </row>
    <row r="36" spans="1:24">
      <c r="B36" s="621" t="s">
        <v>2945</v>
      </c>
      <c r="C36" s="335"/>
      <c r="E36" s="335"/>
      <c r="F36" s="628"/>
      <c r="G36" s="628"/>
      <c r="H36" s="628"/>
      <c r="I36" s="628"/>
      <c r="O36" s="327"/>
      <c r="Q36" s="634" t="s">
        <v>2946</v>
      </c>
      <c r="R36" t="s">
        <v>2947</v>
      </c>
    </row>
    <row r="37" spans="1:24">
      <c r="B37" s="621" t="s">
        <v>2948</v>
      </c>
      <c r="C37" s="335"/>
      <c r="E37" s="335"/>
      <c r="O37" s="327"/>
      <c r="Q37" s="634" t="s">
        <v>4699</v>
      </c>
      <c r="R37" t="s">
        <v>2161</v>
      </c>
      <c r="X37" s="635"/>
    </row>
    <row r="38" spans="1:24">
      <c r="B38" s="621" t="s">
        <v>2162</v>
      </c>
      <c r="C38" s="335"/>
      <c r="E38" s="335"/>
      <c r="F38" s="628"/>
      <c r="G38" s="628"/>
      <c r="H38" s="628"/>
      <c r="I38" s="628"/>
      <c r="O38" s="327"/>
      <c r="Q38" s="634" t="s">
        <v>2163</v>
      </c>
      <c r="R38" t="s">
        <v>2164</v>
      </c>
      <c r="X38" s="635"/>
    </row>
    <row r="39" spans="1:24">
      <c r="C39" s="162"/>
      <c r="E39" s="162"/>
      <c r="F39" s="628"/>
      <c r="G39" s="628"/>
      <c r="H39" s="628"/>
      <c r="I39" s="628"/>
      <c r="O39" s="327"/>
      <c r="Q39" s="637" t="s">
        <v>2166</v>
      </c>
      <c r="R39" s="638" t="s">
        <v>2167</v>
      </c>
      <c r="W39" s="640"/>
      <c r="X39" s="635"/>
    </row>
    <row r="40" spans="1:24">
      <c r="C40" s="162"/>
      <c r="E40" s="162"/>
      <c r="F40" s="628"/>
      <c r="G40" s="628"/>
      <c r="H40" s="628"/>
      <c r="I40" s="628"/>
      <c r="O40" s="327"/>
      <c r="Q40" s="634" t="s">
        <v>2169</v>
      </c>
      <c r="R40" t="s">
        <v>2170</v>
      </c>
      <c r="W40" s="640"/>
      <c r="X40" s="635"/>
    </row>
    <row r="41" spans="1:24">
      <c r="B41" s="618" t="s">
        <v>2171</v>
      </c>
      <c r="C41" s="162"/>
      <c r="E41" s="162"/>
      <c r="F41" s="628"/>
      <c r="G41" s="628"/>
      <c r="H41" s="628"/>
      <c r="I41" s="628"/>
      <c r="O41" s="327"/>
      <c r="Q41" s="634" t="s">
        <v>2173</v>
      </c>
      <c r="R41" t="s">
        <v>2174</v>
      </c>
      <c r="W41" s="640"/>
      <c r="X41" s="635"/>
    </row>
    <row r="42" spans="1:24">
      <c r="B42" s="621" t="s">
        <v>2175</v>
      </c>
      <c r="C42" s="162"/>
      <c r="E42" s="162"/>
      <c r="F42" s="628"/>
      <c r="G42" s="628"/>
      <c r="H42" s="628"/>
      <c r="I42" s="628"/>
      <c r="O42" s="327"/>
      <c r="Q42" s="634" t="s">
        <v>2176</v>
      </c>
      <c r="R42" t="s">
        <v>2177</v>
      </c>
      <c r="W42" s="640"/>
      <c r="X42" s="635"/>
    </row>
    <row r="43" spans="1:24">
      <c r="B43" s="621" t="s">
        <v>2178</v>
      </c>
      <c r="C43" s="162"/>
      <c r="E43" s="162"/>
      <c r="F43" s="628"/>
      <c r="G43" s="628"/>
      <c r="H43" s="628"/>
      <c r="I43" s="628"/>
      <c r="O43" s="327"/>
      <c r="Q43" s="641" t="s">
        <v>2179</v>
      </c>
      <c r="R43" s="489" t="s">
        <v>2128</v>
      </c>
      <c r="S43" s="489"/>
      <c r="T43" s="489"/>
      <c r="W43" s="640"/>
      <c r="X43" s="635"/>
    </row>
    <row r="44" spans="1:24">
      <c r="B44" s="621" t="s">
        <v>2180</v>
      </c>
      <c r="C44" s="162"/>
      <c r="E44" s="162"/>
      <c r="F44" s="628"/>
      <c r="G44" s="628"/>
      <c r="H44" s="628"/>
      <c r="I44" s="628"/>
      <c r="O44" s="327"/>
      <c r="W44" s="640"/>
      <c r="X44" s="635"/>
    </row>
    <row r="45" spans="1:24">
      <c r="B45" s="621" t="s">
        <v>2181</v>
      </c>
      <c r="C45" s="162"/>
      <c r="D45" s="162"/>
      <c r="E45" s="162"/>
      <c r="F45" s="628"/>
      <c r="G45" s="628"/>
      <c r="H45" s="628"/>
      <c r="I45" s="628"/>
      <c r="O45" s="327"/>
      <c r="W45" s="640"/>
      <c r="X45" s="635"/>
    </row>
    <row r="46" spans="1:24">
      <c r="B46" s="621" t="s">
        <v>2182</v>
      </c>
      <c r="F46" s="628"/>
      <c r="G46" s="628"/>
      <c r="H46" s="628"/>
      <c r="I46" s="628"/>
      <c r="O46" s="327"/>
      <c r="Q46" s="642" t="s">
        <v>634</v>
      </c>
      <c r="R46" s="179"/>
      <c r="S46" s="179"/>
      <c r="T46" s="643"/>
      <c r="W46" s="640"/>
      <c r="X46" s="635"/>
    </row>
    <row r="47" spans="1:24">
      <c r="F47" s="628"/>
      <c r="G47" s="628"/>
      <c r="H47" s="628"/>
      <c r="I47" s="628"/>
      <c r="O47" s="327"/>
      <c r="Q47" s="319" t="s">
        <v>1771</v>
      </c>
      <c r="S47" s="644"/>
      <c r="W47" s="640"/>
      <c r="X47" s="635"/>
    </row>
    <row r="48" spans="1:24">
      <c r="A48" s="620"/>
      <c r="B48" s="620"/>
      <c r="C48" s="620"/>
      <c r="D48" s="620"/>
      <c r="E48" s="620"/>
      <c r="F48" s="628"/>
      <c r="G48" s="628"/>
      <c r="H48" s="628"/>
      <c r="I48" s="628"/>
      <c r="O48" s="327"/>
      <c r="P48" s="620"/>
      <c r="Q48" s="319" t="s">
        <v>109</v>
      </c>
      <c r="S48" s="644"/>
      <c r="U48" s="620"/>
      <c r="W48" s="640"/>
      <c r="X48" s="635"/>
    </row>
    <row r="49" spans="1:24">
      <c r="A49" s="620"/>
      <c r="B49" s="620"/>
      <c r="F49" s="628"/>
      <c r="G49" s="628"/>
      <c r="H49" s="628"/>
      <c r="I49" s="628"/>
      <c r="O49" s="327"/>
      <c r="P49" s="620"/>
      <c r="Q49" s="319" t="s">
        <v>110</v>
      </c>
      <c r="S49" s="644"/>
      <c r="U49" s="620"/>
      <c r="W49" s="640"/>
      <c r="X49" s="635"/>
    </row>
    <row r="50" spans="1:24">
      <c r="A50" s="620"/>
      <c r="C50" s="628"/>
      <c r="D50" s="620"/>
      <c r="F50" s="628"/>
      <c r="G50" s="628"/>
      <c r="H50" s="628"/>
      <c r="I50" s="628"/>
      <c r="O50" s="327"/>
      <c r="P50" s="620"/>
      <c r="Q50" s="319" t="s">
        <v>111</v>
      </c>
      <c r="S50" s="644"/>
      <c r="U50" s="620"/>
      <c r="W50" s="640"/>
      <c r="X50" s="635"/>
    </row>
    <row r="51" spans="1:24">
      <c r="A51" s="620"/>
      <c r="B51" s="628"/>
      <c r="C51" s="628"/>
      <c r="D51" s="620"/>
      <c r="F51" s="628"/>
      <c r="G51" s="628"/>
      <c r="H51" s="628"/>
      <c r="I51" s="628"/>
      <c r="O51" s="327"/>
      <c r="P51" s="620"/>
      <c r="Q51" s="319" t="s">
        <v>112</v>
      </c>
      <c r="S51" s="644"/>
      <c r="U51" s="620"/>
      <c r="W51" s="640"/>
      <c r="X51" s="635"/>
    </row>
    <row r="52" spans="1:24">
      <c r="A52" s="620"/>
      <c r="B52" s="645" t="s">
        <v>235</v>
      </c>
      <c r="C52" s="645"/>
      <c r="D52" s="620"/>
      <c r="F52" s="628"/>
      <c r="G52" s="628"/>
      <c r="H52" s="628"/>
      <c r="I52" s="628"/>
      <c r="O52" s="327"/>
      <c r="P52" s="620"/>
      <c r="Q52" s="319" t="s">
        <v>113</v>
      </c>
      <c r="S52" s="644"/>
      <c r="U52" s="620"/>
      <c r="W52" s="640"/>
      <c r="X52" s="635"/>
    </row>
    <row r="53" spans="1:24">
      <c r="A53" s="620"/>
      <c r="B53" s="645" t="s">
        <v>1666</v>
      </c>
      <c r="C53" s="619" t="s">
        <v>879</v>
      </c>
      <c r="E53" s="620"/>
      <c r="F53" s="628"/>
      <c r="G53" s="628"/>
      <c r="H53" s="628"/>
      <c r="I53" s="628"/>
      <c r="O53" s="327"/>
      <c r="P53" s="620"/>
      <c r="Q53" s="319" t="s">
        <v>3172</v>
      </c>
      <c r="S53" s="644"/>
      <c r="U53" s="620"/>
      <c r="W53" s="640"/>
      <c r="X53" s="635"/>
    </row>
    <row r="54" spans="1:24">
      <c r="A54" s="620"/>
      <c r="B54" s="645" t="s">
        <v>1655</v>
      </c>
      <c r="C54" s="619" t="s">
        <v>2226</v>
      </c>
      <c r="E54" s="620"/>
      <c r="F54" s="628"/>
      <c r="G54" s="628"/>
      <c r="H54" s="628"/>
      <c r="I54" s="628"/>
      <c r="O54" s="327"/>
      <c r="P54" s="620"/>
      <c r="Q54" s="319" t="s">
        <v>3173</v>
      </c>
      <c r="S54" s="644"/>
      <c r="U54" s="620"/>
      <c r="W54" s="640"/>
      <c r="X54" s="635"/>
    </row>
    <row r="55" spans="1:24">
      <c r="A55" s="620"/>
      <c r="B55" s="645" t="s">
        <v>2227</v>
      </c>
      <c r="C55" s="619" t="s">
        <v>2228</v>
      </c>
      <c r="E55" s="620"/>
      <c r="F55" s="628"/>
      <c r="G55" s="628"/>
      <c r="H55" s="628"/>
      <c r="I55" s="628"/>
      <c r="O55" s="327"/>
      <c r="P55" s="620"/>
      <c r="Q55" s="319" t="s">
        <v>3174</v>
      </c>
      <c r="S55" s="644"/>
      <c r="U55" s="620"/>
      <c r="W55" s="640"/>
      <c r="X55" s="635"/>
    </row>
    <row r="56" spans="1:24">
      <c r="A56" s="620"/>
      <c r="B56" s="645" t="s">
        <v>2231</v>
      </c>
      <c r="C56" s="619" t="s">
        <v>2232</v>
      </c>
      <c r="E56" s="620"/>
      <c r="F56" s="628"/>
      <c r="G56" s="628"/>
      <c r="H56" s="628"/>
      <c r="I56" s="628"/>
      <c r="O56" s="327"/>
      <c r="P56" s="620"/>
      <c r="Q56" s="319" t="s">
        <v>114</v>
      </c>
      <c r="S56" s="644"/>
      <c r="U56" s="620"/>
      <c r="W56" s="640"/>
      <c r="X56" s="635"/>
    </row>
    <row r="57" spans="1:24">
      <c r="A57" s="620"/>
      <c r="B57" s="645" t="s">
        <v>2233</v>
      </c>
      <c r="C57" s="619" t="s">
        <v>2234</v>
      </c>
      <c r="E57" s="620"/>
      <c r="F57" s="628"/>
      <c r="G57" s="628"/>
      <c r="H57" s="628"/>
      <c r="I57" s="628"/>
      <c r="O57" s="327"/>
      <c r="P57" s="620"/>
      <c r="Q57" s="319" t="s">
        <v>115</v>
      </c>
      <c r="S57" s="644"/>
      <c r="U57" s="620"/>
      <c r="W57" s="640"/>
      <c r="X57" s="635"/>
    </row>
    <row r="58" spans="1:24">
      <c r="A58" s="620"/>
      <c r="B58" s="645" t="s">
        <v>2235</v>
      </c>
      <c r="C58" s="619" t="s">
        <v>2236</v>
      </c>
      <c r="E58" s="620"/>
      <c r="F58" s="628"/>
      <c r="G58" s="628"/>
      <c r="H58" s="628"/>
      <c r="I58" s="628"/>
      <c r="O58" s="327"/>
      <c r="P58" s="620"/>
      <c r="Q58" s="319" t="s">
        <v>116</v>
      </c>
      <c r="S58" s="644"/>
      <c r="U58" s="620"/>
      <c r="W58" s="640"/>
      <c r="X58" s="635"/>
    </row>
    <row r="59" spans="1:24">
      <c r="A59" s="620"/>
      <c r="B59" s="645" t="s">
        <v>2237</v>
      </c>
      <c r="C59" s="619" t="s">
        <v>2238</v>
      </c>
      <c r="E59" s="620"/>
      <c r="F59" s="628"/>
      <c r="G59" s="628"/>
      <c r="H59" s="628"/>
      <c r="I59" s="628"/>
      <c r="O59" s="327"/>
      <c r="P59" s="620"/>
      <c r="Q59" s="319" t="s">
        <v>117</v>
      </c>
      <c r="S59" s="644"/>
      <c r="U59" s="620"/>
      <c r="W59" s="640"/>
      <c r="X59" s="635"/>
    </row>
    <row r="60" spans="1:24">
      <c r="A60" s="620"/>
      <c r="B60" s="645" t="s">
        <v>2239</v>
      </c>
      <c r="C60" s="619" t="s">
        <v>2238</v>
      </c>
      <c r="E60" s="620"/>
      <c r="F60" s="628"/>
      <c r="G60" s="628"/>
      <c r="H60" s="628"/>
      <c r="I60" s="628"/>
      <c r="O60" s="327"/>
      <c r="P60" s="620"/>
      <c r="Q60" s="319" t="s">
        <v>1772</v>
      </c>
      <c r="S60" s="644"/>
      <c r="U60" s="620"/>
      <c r="W60" s="640"/>
      <c r="X60" s="635"/>
    </row>
    <row r="61" spans="1:24">
      <c r="A61" s="620"/>
      <c r="B61" s="645" t="s">
        <v>2240</v>
      </c>
      <c r="C61" s="619" t="s">
        <v>2241</v>
      </c>
      <c r="E61" s="620"/>
      <c r="F61" s="628"/>
      <c r="G61" s="628"/>
      <c r="H61" s="628"/>
      <c r="I61" s="628"/>
      <c r="O61" s="327"/>
      <c r="P61" s="620"/>
      <c r="Q61" s="319" t="s">
        <v>1773</v>
      </c>
      <c r="S61" s="644"/>
      <c r="U61" s="620"/>
      <c r="W61" s="640"/>
      <c r="X61" s="635"/>
    </row>
    <row r="62" spans="1:24">
      <c r="A62" s="620"/>
      <c r="B62" s="645" t="s">
        <v>2242</v>
      </c>
      <c r="C62" s="619" t="s">
        <v>2243</v>
      </c>
      <c r="E62" s="620"/>
      <c r="F62" s="628"/>
      <c r="G62" s="628"/>
      <c r="H62" s="628"/>
      <c r="I62" s="628"/>
      <c r="O62" s="327"/>
      <c r="P62" s="620"/>
      <c r="Q62" s="319" t="s">
        <v>1774</v>
      </c>
      <c r="S62" s="644"/>
      <c r="U62" s="620"/>
      <c r="W62" s="640"/>
      <c r="X62" s="635"/>
    </row>
    <row r="63" spans="1:24">
      <c r="A63" s="620"/>
      <c r="B63" s="645" t="s">
        <v>2244</v>
      </c>
      <c r="C63" s="619" t="s">
        <v>2245</v>
      </c>
      <c r="E63" s="620"/>
      <c r="F63" s="628"/>
      <c r="G63" s="628"/>
      <c r="H63" s="628"/>
      <c r="I63" s="628"/>
      <c r="O63" s="327"/>
      <c r="P63" s="620"/>
      <c r="Q63" s="319" t="s">
        <v>3816</v>
      </c>
      <c r="S63" s="644"/>
      <c r="U63" s="620"/>
      <c r="W63" s="640"/>
      <c r="X63" s="635"/>
    </row>
    <row r="64" spans="1:24">
      <c r="A64" s="620"/>
      <c r="B64" s="645" t="s">
        <v>2246</v>
      </c>
      <c r="C64" s="619" t="s">
        <v>2247</v>
      </c>
      <c r="E64" s="620"/>
      <c r="F64" s="628"/>
      <c r="G64" s="628"/>
      <c r="H64" s="628"/>
      <c r="I64" s="628"/>
      <c r="O64" s="327"/>
      <c r="P64" s="620"/>
      <c r="Q64" s="646" t="s">
        <v>3817</v>
      </c>
      <c r="R64" s="647"/>
      <c r="S64" s="648"/>
      <c r="T64" s="647"/>
      <c r="U64" s="620"/>
      <c r="W64" s="640"/>
      <c r="X64" s="635"/>
    </row>
    <row r="65" spans="1:24">
      <c r="A65" s="620"/>
      <c r="B65" s="645" t="s">
        <v>2248</v>
      </c>
      <c r="C65" s="619" t="s">
        <v>2249</v>
      </c>
      <c r="E65" s="620"/>
      <c r="F65" s="628"/>
      <c r="G65" s="628"/>
      <c r="H65" s="628"/>
      <c r="I65" s="628"/>
      <c r="O65" s="327"/>
      <c r="P65" s="620"/>
      <c r="Q65" s="646" t="s">
        <v>3818</v>
      </c>
      <c r="R65" s="647"/>
      <c r="S65" s="648"/>
      <c r="T65" s="647"/>
      <c r="U65" s="620"/>
      <c r="W65" s="640"/>
      <c r="X65" s="635"/>
    </row>
    <row r="66" spans="1:24">
      <c r="A66" s="620"/>
      <c r="B66" s="645" t="s">
        <v>1169</v>
      </c>
      <c r="C66" s="619" t="s">
        <v>1170</v>
      </c>
      <c r="E66" s="620"/>
      <c r="F66" s="628"/>
      <c r="G66" s="628"/>
      <c r="H66" s="628"/>
      <c r="I66" s="628"/>
      <c r="O66" s="327"/>
      <c r="P66" s="620"/>
      <c r="Q66" s="646" t="s">
        <v>118</v>
      </c>
      <c r="R66" s="647"/>
      <c r="S66" s="644"/>
      <c r="U66" s="620"/>
      <c r="W66" s="640"/>
      <c r="X66" s="635"/>
    </row>
    <row r="67" spans="1:24">
      <c r="A67" s="620"/>
      <c r="B67" s="645" t="s">
        <v>1172</v>
      </c>
      <c r="C67" s="619" t="s">
        <v>1173</v>
      </c>
      <c r="E67" s="620"/>
      <c r="F67" s="628"/>
      <c r="G67" s="628"/>
      <c r="H67" s="628"/>
      <c r="I67" s="628"/>
      <c r="O67" s="327"/>
      <c r="P67" s="620"/>
      <c r="Q67" s="646" t="s">
        <v>119</v>
      </c>
      <c r="R67" s="647"/>
      <c r="S67" s="644"/>
      <c r="U67" s="620"/>
      <c r="W67" s="640"/>
      <c r="X67" s="635"/>
    </row>
    <row r="68" spans="1:24">
      <c r="A68" s="620"/>
      <c r="B68" s="645" t="s">
        <v>1176</v>
      </c>
      <c r="C68" s="619" t="s">
        <v>1173</v>
      </c>
      <c r="E68" s="620"/>
      <c r="F68" s="628"/>
      <c r="G68" s="628"/>
      <c r="H68" s="628"/>
      <c r="I68" s="628"/>
      <c r="O68" s="327"/>
      <c r="P68" s="620"/>
      <c r="Q68" s="319" t="s">
        <v>3175</v>
      </c>
      <c r="S68" s="644"/>
      <c r="U68" s="620"/>
      <c r="W68" s="640"/>
      <c r="X68" s="635"/>
    </row>
    <row r="69" spans="1:24">
      <c r="A69" s="620"/>
      <c r="B69" s="645" t="s">
        <v>1177</v>
      </c>
      <c r="C69" s="619" t="s">
        <v>1178</v>
      </c>
      <c r="E69" s="620"/>
      <c r="O69" s="327"/>
      <c r="P69" s="620"/>
      <c r="Q69" s="319" t="s">
        <v>3176</v>
      </c>
      <c r="S69" s="644"/>
      <c r="U69" s="620"/>
      <c r="W69" s="640"/>
      <c r="X69" s="635"/>
    </row>
    <row r="70" spans="1:24">
      <c r="A70" s="620"/>
      <c r="B70" s="645" t="s">
        <v>1179</v>
      </c>
      <c r="C70" s="619" t="s">
        <v>1178</v>
      </c>
      <c r="E70" s="620"/>
      <c r="F70" s="628"/>
      <c r="G70" s="628"/>
      <c r="H70" s="628"/>
      <c r="I70" s="628"/>
      <c r="O70" s="327"/>
      <c r="P70" s="620"/>
      <c r="Q70" s="319" t="s">
        <v>1779</v>
      </c>
      <c r="S70" s="644"/>
      <c r="U70" s="620"/>
      <c r="W70" s="640"/>
      <c r="X70" s="635"/>
    </row>
    <row r="71" spans="1:24">
      <c r="A71" s="620"/>
      <c r="B71" s="645" t="s">
        <v>1180</v>
      </c>
      <c r="C71" s="619" t="s">
        <v>1181</v>
      </c>
      <c r="E71" s="620"/>
      <c r="F71" s="628"/>
      <c r="G71" s="628"/>
      <c r="H71" s="628"/>
      <c r="I71" s="628"/>
      <c r="O71" s="327"/>
      <c r="P71" s="620"/>
      <c r="Q71" s="319" t="s">
        <v>1780</v>
      </c>
      <c r="S71" s="644"/>
      <c r="U71" s="620"/>
      <c r="W71" s="640"/>
      <c r="X71" s="635"/>
    </row>
    <row r="72" spans="1:24">
      <c r="A72" s="620"/>
      <c r="B72" s="645" t="s">
        <v>1182</v>
      </c>
      <c r="C72" s="619" t="s">
        <v>1181</v>
      </c>
      <c r="E72" s="620"/>
      <c r="F72" s="628"/>
      <c r="G72" s="628"/>
      <c r="H72" s="628"/>
      <c r="I72" s="628"/>
      <c r="O72" s="327"/>
      <c r="P72" s="620"/>
      <c r="Q72" s="319" t="s">
        <v>3177</v>
      </c>
      <c r="S72" s="644"/>
      <c r="U72" s="620"/>
      <c r="W72" s="640"/>
      <c r="X72" s="635"/>
    </row>
    <row r="73" spans="1:24">
      <c r="A73" s="620"/>
      <c r="B73" s="645" t="s">
        <v>1183</v>
      </c>
      <c r="C73" s="619" t="s">
        <v>1184</v>
      </c>
      <c r="E73" s="620"/>
      <c r="F73" s="628"/>
      <c r="G73" s="628"/>
      <c r="H73" s="628"/>
      <c r="I73" s="628"/>
      <c r="O73" s="327"/>
      <c r="P73" s="620"/>
      <c r="Q73" s="319" t="s">
        <v>3178</v>
      </c>
      <c r="S73" s="644"/>
      <c r="U73" s="620"/>
      <c r="W73" s="640"/>
      <c r="X73" s="635"/>
    </row>
    <row r="74" spans="1:24">
      <c r="A74" s="620"/>
      <c r="B74" s="645" t="s">
        <v>1185</v>
      </c>
      <c r="C74" s="619" t="s">
        <v>1184</v>
      </c>
      <c r="E74" s="620"/>
      <c r="F74" s="628"/>
      <c r="G74" s="628"/>
      <c r="H74" s="628"/>
      <c r="I74" s="628"/>
      <c r="O74" s="327"/>
      <c r="P74" s="620"/>
      <c r="Q74" s="319" t="s">
        <v>1784</v>
      </c>
      <c r="S74" s="644"/>
      <c r="U74" s="620"/>
      <c r="W74" s="640"/>
      <c r="X74" s="635"/>
    </row>
    <row r="75" spans="1:24">
      <c r="A75" s="620"/>
      <c r="B75" s="645" t="s">
        <v>1186</v>
      </c>
      <c r="C75" s="619" t="s">
        <v>1187</v>
      </c>
      <c r="E75" s="620"/>
      <c r="F75" s="628"/>
      <c r="G75" s="628"/>
      <c r="H75" s="628"/>
      <c r="I75" s="628"/>
      <c r="O75" s="327"/>
      <c r="P75" s="620"/>
      <c r="Q75" s="319" t="s">
        <v>3179</v>
      </c>
      <c r="S75" s="644"/>
      <c r="U75" s="620"/>
      <c r="W75" s="640"/>
      <c r="X75" s="635"/>
    </row>
    <row r="76" spans="1:24">
      <c r="A76" s="620"/>
      <c r="B76" s="645" t="s">
        <v>1188</v>
      </c>
      <c r="C76" s="619" t="s">
        <v>1189</v>
      </c>
      <c r="E76" s="620"/>
      <c r="F76" s="628"/>
      <c r="G76" s="628"/>
      <c r="H76" s="628"/>
      <c r="I76" s="628"/>
      <c r="O76" s="327"/>
      <c r="P76" s="620"/>
      <c r="Q76" s="621" t="s">
        <v>120</v>
      </c>
      <c r="S76" s="644"/>
      <c r="U76" s="620"/>
      <c r="W76" s="640"/>
      <c r="X76" s="635"/>
    </row>
    <row r="77" spans="1:24">
      <c r="A77" s="620"/>
      <c r="B77" s="645" t="s">
        <v>1191</v>
      </c>
      <c r="C77" s="619" t="s">
        <v>1192</v>
      </c>
      <c r="E77" s="620"/>
      <c r="F77" s="628"/>
      <c r="G77" s="628"/>
      <c r="H77" s="628"/>
      <c r="I77" s="628"/>
      <c r="O77" s="327"/>
      <c r="P77" s="620"/>
      <c r="Q77" s="319" t="s">
        <v>1775</v>
      </c>
      <c r="S77" s="644"/>
      <c r="U77" s="620"/>
      <c r="W77" s="640"/>
      <c r="X77" s="635"/>
    </row>
    <row r="78" spans="1:24">
      <c r="A78" s="620"/>
      <c r="B78" s="645" t="s">
        <v>3618</v>
      </c>
      <c r="C78" s="619" t="s">
        <v>3619</v>
      </c>
      <c r="E78" s="620"/>
      <c r="F78" s="628"/>
      <c r="G78" s="628"/>
      <c r="H78" s="628"/>
      <c r="I78" s="628"/>
      <c r="O78" s="327"/>
      <c r="P78" s="620"/>
      <c r="Q78" s="319" t="s">
        <v>1776</v>
      </c>
      <c r="S78" s="644"/>
      <c r="U78" s="620"/>
      <c r="W78" s="640"/>
      <c r="X78" s="635"/>
    </row>
    <row r="79" spans="1:24">
      <c r="A79" s="620"/>
      <c r="B79" s="645" t="s">
        <v>3620</v>
      </c>
      <c r="C79" s="619" t="s">
        <v>3619</v>
      </c>
      <c r="E79" s="620"/>
      <c r="F79" s="628"/>
      <c r="G79" s="628"/>
      <c r="H79" s="628"/>
      <c r="I79" s="628"/>
      <c r="O79" s="327"/>
      <c r="P79" s="620"/>
      <c r="Q79" t="str">
        <f t="shared" ref="Q79:Q87" si="0">LEFT(R79,3)</f>
        <v/>
      </c>
      <c r="S79" s="644"/>
      <c r="U79" s="620"/>
      <c r="W79" s="640"/>
      <c r="X79" s="635"/>
    </row>
    <row r="80" spans="1:24">
      <c r="A80" s="620"/>
      <c r="B80" s="645" t="s">
        <v>3621</v>
      </c>
      <c r="C80" s="619" t="s">
        <v>3619</v>
      </c>
      <c r="E80" s="620"/>
      <c r="F80" s="628"/>
      <c r="G80" s="628"/>
      <c r="H80" s="628"/>
      <c r="I80" s="628"/>
      <c r="O80" s="327"/>
      <c r="P80" s="620"/>
      <c r="Q80" t="str">
        <f t="shared" si="0"/>
        <v/>
      </c>
      <c r="S80" s="644"/>
      <c r="U80" s="620"/>
      <c r="W80" s="640"/>
      <c r="X80" s="635"/>
    </row>
    <row r="81" spans="1:24">
      <c r="A81" s="620"/>
      <c r="B81" s="645" t="s">
        <v>3622</v>
      </c>
      <c r="C81" s="619" t="s">
        <v>3623</v>
      </c>
      <c r="E81" s="620"/>
      <c r="F81" s="628"/>
      <c r="G81" s="628"/>
      <c r="H81" s="628"/>
      <c r="I81" s="628"/>
      <c r="O81" s="327"/>
      <c r="P81" s="620"/>
      <c r="Q81" t="str">
        <f t="shared" si="0"/>
        <v/>
      </c>
      <c r="S81" s="644"/>
      <c r="U81" s="620"/>
      <c r="W81" s="640"/>
      <c r="X81" s="635"/>
    </row>
    <row r="82" spans="1:24">
      <c r="A82" s="620"/>
      <c r="B82" s="645" t="s">
        <v>3624</v>
      </c>
      <c r="C82" s="619" t="s">
        <v>3625</v>
      </c>
      <c r="E82" s="620"/>
      <c r="F82" s="628"/>
      <c r="G82" s="628"/>
      <c r="H82" s="628"/>
      <c r="I82" s="628"/>
      <c r="O82" s="327"/>
      <c r="P82" s="620"/>
      <c r="Q82" t="str">
        <f t="shared" si="0"/>
        <v/>
      </c>
      <c r="S82" s="644"/>
      <c r="U82" s="620"/>
      <c r="W82" s="640"/>
      <c r="X82" s="635"/>
    </row>
    <row r="83" spans="1:24">
      <c r="A83" s="620"/>
      <c r="B83" s="645" t="s">
        <v>3626</v>
      </c>
      <c r="C83" s="619" t="s">
        <v>3625</v>
      </c>
      <c r="E83" s="620"/>
      <c r="F83" s="628"/>
      <c r="G83" s="628"/>
      <c r="H83" s="628"/>
      <c r="I83" s="628"/>
      <c r="O83" s="327"/>
      <c r="P83" s="620"/>
      <c r="Q83" t="str">
        <f t="shared" si="0"/>
        <v/>
      </c>
      <c r="S83" s="644"/>
      <c r="U83" s="620"/>
      <c r="W83" s="640"/>
      <c r="X83" s="635"/>
    </row>
    <row r="84" spans="1:24">
      <c r="A84" s="620"/>
      <c r="B84" s="645" t="s">
        <v>3627</v>
      </c>
      <c r="C84" s="619" t="s">
        <v>3628</v>
      </c>
      <c r="E84" s="620"/>
      <c r="F84" s="628"/>
      <c r="G84" s="628"/>
      <c r="H84" s="628"/>
      <c r="I84" s="628"/>
      <c r="O84" s="327"/>
      <c r="P84" s="620"/>
      <c r="Q84" t="str">
        <f t="shared" si="0"/>
        <v/>
      </c>
      <c r="S84" s="644"/>
      <c r="U84" s="620"/>
      <c r="W84" s="640"/>
      <c r="X84" s="635"/>
    </row>
    <row r="85" spans="1:24">
      <c r="A85" s="620"/>
      <c r="B85" s="645" t="s">
        <v>3629</v>
      </c>
      <c r="C85" s="619" t="s">
        <v>3628</v>
      </c>
      <c r="E85" s="620"/>
      <c r="F85" s="628"/>
      <c r="G85" s="628"/>
      <c r="H85" s="628"/>
      <c r="I85" s="628"/>
      <c r="O85" s="327"/>
      <c r="P85" s="620"/>
      <c r="Q85" t="str">
        <f t="shared" si="0"/>
        <v/>
      </c>
      <c r="S85" s="644"/>
      <c r="U85" s="620"/>
      <c r="W85" s="640"/>
      <c r="X85" s="635"/>
    </row>
    <row r="86" spans="1:24">
      <c r="A86" s="620"/>
      <c r="B86" s="645" t="s">
        <v>3630</v>
      </c>
      <c r="C86" s="619" t="s">
        <v>3631</v>
      </c>
      <c r="E86" s="620"/>
      <c r="F86" s="628"/>
      <c r="G86" s="628"/>
      <c r="H86" s="628"/>
      <c r="I86" s="628"/>
      <c r="O86" s="327"/>
      <c r="P86" s="620"/>
      <c r="Q86" t="str">
        <f t="shared" si="0"/>
        <v/>
      </c>
      <c r="U86" s="620"/>
      <c r="W86" s="640"/>
      <c r="X86" s="635"/>
    </row>
    <row r="87" spans="1:24">
      <c r="A87" s="620"/>
      <c r="B87" s="645" t="s">
        <v>3632</v>
      </c>
      <c r="C87" s="619" t="s">
        <v>3631</v>
      </c>
      <c r="E87" s="620"/>
      <c r="F87" s="628"/>
      <c r="G87" s="628"/>
      <c r="H87" s="628"/>
      <c r="I87" s="628"/>
      <c r="O87" s="327"/>
      <c r="P87" s="620"/>
      <c r="Q87" t="str">
        <f t="shared" si="0"/>
        <v/>
      </c>
      <c r="S87" s="644"/>
      <c r="U87" s="620"/>
      <c r="W87" s="640"/>
      <c r="X87" s="635"/>
    </row>
    <row r="88" spans="1:24">
      <c r="A88" s="620"/>
      <c r="B88" s="645" t="s">
        <v>3633</v>
      </c>
      <c r="C88" s="619" t="s">
        <v>3634</v>
      </c>
      <c r="E88" s="620"/>
      <c r="F88" s="628"/>
      <c r="G88" s="628"/>
      <c r="H88" s="628"/>
      <c r="I88" s="628"/>
      <c r="O88" s="327"/>
      <c r="P88" s="620"/>
      <c r="Q88" s="620"/>
      <c r="R88" s="620"/>
      <c r="S88" s="620"/>
      <c r="T88" s="620"/>
      <c r="U88" s="620"/>
      <c r="W88" s="640"/>
      <c r="X88" s="635"/>
    </row>
    <row r="89" spans="1:24">
      <c r="A89" s="620"/>
      <c r="B89" s="645" t="s">
        <v>3635</v>
      </c>
      <c r="C89" s="619" t="s">
        <v>3636</v>
      </c>
      <c r="E89" s="620"/>
      <c r="F89" s="628"/>
      <c r="G89" s="628"/>
      <c r="H89" s="628"/>
      <c r="I89" s="628"/>
      <c r="O89" s="327"/>
      <c r="P89" s="620"/>
      <c r="Q89" s="620"/>
      <c r="R89" s="620"/>
      <c r="S89" s="620"/>
      <c r="T89" s="620"/>
      <c r="U89" s="620"/>
      <c r="W89" s="640"/>
      <c r="X89" s="635"/>
    </row>
    <row r="90" spans="1:24">
      <c r="A90" s="620"/>
      <c r="B90" s="645" t="s">
        <v>1654</v>
      </c>
      <c r="C90" s="619" t="s">
        <v>1521</v>
      </c>
      <c r="E90" s="620"/>
      <c r="F90" s="628"/>
      <c r="G90" s="628"/>
      <c r="H90" s="628"/>
      <c r="I90" s="628"/>
      <c r="O90" s="327"/>
      <c r="P90" s="620"/>
      <c r="Q90" s="620"/>
      <c r="R90" s="620"/>
      <c r="S90" s="620"/>
      <c r="T90" s="620"/>
      <c r="U90" s="620"/>
      <c r="W90" s="640"/>
      <c r="X90" s="635"/>
    </row>
    <row r="91" spans="1:24">
      <c r="A91" s="620"/>
      <c r="B91" s="645" t="s">
        <v>1522</v>
      </c>
      <c r="C91" s="619" t="s">
        <v>1521</v>
      </c>
      <c r="E91" s="620"/>
      <c r="F91" s="628"/>
      <c r="G91" s="628"/>
      <c r="H91" s="628"/>
      <c r="I91" s="628"/>
      <c r="O91" s="327"/>
      <c r="P91" s="620"/>
      <c r="Q91" s="620"/>
      <c r="R91" s="620"/>
      <c r="S91" s="620"/>
      <c r="T91" s="620"/>
      <c r="U91" s="620"/>
      <c r="W91" s="640"/>
      <c r="X91" s="635"/>
    </row>
    <row r="92" spans="1:24">
      <c r="A92" s="620"/>
      <c r="B92" s="645" t="s">
        <v>2882</v>
      </c>
      <c r="C92" s="619" t="s">
        <v>1524</v>
      </c>
      <c r="E92" s="620"/>
      <c r="F92" s="628"/>
      <c r="G92" s="628"/>
      <c r="H92" s="628"/>
      <c r="I92" s="628"/>
      <c r="O92" s="327"/>
      <c r="P92" s="620"/>
      <c r="Q92" s="620"/>
      <c r="R92" s="620"/>
      <c r="S92" s="620"/>
      <c r="T92" s="620"/>
      <c r="U92" s="620"/>
      <c r="W92" s="640"/>
      <c r="X92" s="635"/>
    </row>
    <row r="93" spans="1:24">
      <c r="A93" s="620"/>
      <c r="B93" s="645" t="s">
        <v>1525</v>
      </c>
      <c r="C93" s="619" t="s">
        <v>1526</v>
      </c>
      <c r="E93" s="620"/>
      <c r="F93" s="628"/>
      <c r="G93" s="628"/>
      <c r="H93" s="628"/>
      <c r="I93" s="628"/>
      <c r="O93" s="327"/>
      <c r="P93" s="620"/>
      <c r="Q93" s="620"/>
      <c r="R93" s="620"/>
      <c r="S93" s="620"/>
      <c r="T93" s="620"/>
      <c r="U93" s="620"/>
      <c r="W93" s="640"/>
      <c r="X93" s="635"/>
    </row>
    <row r="94" spans="1:24">
      <c r="A94" s="620"/>
      <c r="B94" s="645" t="s">
        <v>1527</v>
      </c>
      <c r="C94" s="619" t="s">
        <v>1528</v>
      </c>
      <c r="E94" s="620"/>
      <c r="F94" s="628"/>
      <c r="G94" s="628"/>
      <c r="H94" s="628"/>
      <c r="I94" s="628"/>
      <c r="O94" s="327"/>
      <c r="P94" s="620"/>
      <c r="Q94" s="620"/>
      <c r="R94" s="620"/>
      <c r="S94" s="620"/>
      <c r="T94" s="620"/>
      <c r="U94" s="620"/>
      <c r="W94" s="640"/>
      <c r="X94" s="635"/>
    </row>
    <row r="95" spans="1:24">
      <c r="A95" s="620"/>
      <c r="B95" s="645" t="s">
        <v>2894</v>
      </c>
      <c r="C95" s="619" t="s">
        <v>438</v>
      </c>
      <c r="E95" s="620"/>
      <c r="F95" s="628"/>
      <c r="G95" s="628"/>
      <c r="H95" s="628"/>
      <c r="I95" s="628"/>
      <c r="O95" s="327"/>
      <c r="P95" s="620"/>
      <c r="Q95" s="620"/>
      <c r="R95" s="620"/>
      <c r="S95" s="620"/>
      <c r="T95" s="620"/>
      <c r="U95" s="620"/>
      <c r="W95" s="640"/>
      <c r="X95" s="635"/>
    </row>
    <row r="96" spans="1:24">
      <c r="A96" s="620"/>
      <c r="B96" s="645" t="s">
        <v>439</v>
      </c>
      <c r="C96" s="619" t="s">
        <v>438</v>
      </c>
      <c r="E96" s="620"/>
      <c r="F96" s="628"/>
      <c r="G96" s="628"/>
      <c r="H96" s="628"/>
      <c r="I96" s="628"/>
      <c r="O96" s="327"/>
      <c r="P96" s="620"/>
      <c r="Q96" s="620"/>
      <c r="R96" s="620"/>
      <c r="S96" s="620"/>
      <c r="T96" s="620"/>
      <c r="U96" s="620"/>
      <c r="W96" s="640"/>
      <c r="X96" s="635"/>
    </row>
    <row r="97" spans="1:24">
      <c r="A97" s="620"/>
      <c r="B97" s="645" t="s">
        <v>1652</v>
      </c>
      <c r="C97" s="619" t="s">
        <v>440</v>
      </c>
      <c r="E97" s="620"/>
      <c r="F97" s="628"/>
      <c r="G97" s="628"/>
      <c r="H97" s="628"/>
      <c r="I97" s="628"/>
      <c r="O97" s="327"/>
      <c r="P97" s="620"/>
      <c r="Q97" s="620"/>
      <c r="R97" s="620"/>
      <c r="S97" s="620"/>
      <c r="T97" s="620"/>
      <c r="U97" s="620"/>
      <c r="W97" s="640"/>
      <c r="X97" s="635"/>
    </row>
    <row r="98" spans="1:24">
      <c r="A98" s="620"/>
      <c r="B98" s="645" t="s">
        <v>441</v>
      </c>
      <c r="C98" s="619" t="s">
        <v>440</v>
      </c>
      <c r="E98" s="620"/>
      <c r="F98" s="628"/>
      <c r="G98" s="628"/>
      <c r="H98" s="628"/>
      <c r="I98" s="628"/>
      <c r="O98" s="327"/>
      <c r="P98" s="620"/>
      <c r="Q98" s="620"/>
      <c r="R98" s="620"/>
      <c r="S98" s="620"/>
      <c r="T98" s="620"/>
      <c r="U98" s="620"/>
      <c r="W98" s="640"/>
      <c r="X98" s="635"/>
    </row>
    <row r="99" spans="1:24">
      <c r="A99" s="620"/>
      <c r="B99" s="645" t="s">
        <v>2230</v>
      </c>
      <c r="C99" s="619" t="s">
        <v>442</v>
      </c>
      <c r="E99" s="620"/>
      <c r="F99" s="628"/>
      <c r="G99" s="628"/>
      <c r="H99" s="628"/>
      <c r="I99" s="628"/>
      <c r="O99" s="327"/>
      <c r="P99" s="620"/>
      <c r="Q99" s="620"/>
      <c r="R99" s="620"/>
      <c r="S99" s="620"/>
      <c r="T99" s="620"/>
      <c r="U99" s="620"/>
      <c r="W99" s="640"/>
      <c r="X99" s="635"/>
    </row>
    <row r="100" spans="1:24">
      <c r="A100" s="620"/>
      <c r="B100" s="645" t="s">
        <v>443</v>
      </c>
      <c r="C100" s="619" t="s">
        <v>444</v>
      </c>
      <c r="E100" s="620"/>
      <c r="F100" s="628"/>
      <c r="G100" s="628"/>
      <c r="H100" s="628"/>
      <c r="I100" s="628"/>
      <c r="O100" s="327"/>
      <c r="P100" s="620"/>
      <c r="Q100" s="620"/>
      <c r="R100" s="620"/>
      <c r="S100" s="620"/>
      <c r="T100" s="620"/>
      <c r="U100" s="620"/>
      <c r="W100" s="640"/>
      <c r="X100" s="635"/>
    </row>
    <row r="101" spans="1:24">
      <c r="A101" s="620"/>
      <c r="B101" s="645" t="s">
        <v>445</v>
      </c>
      <c r="C101" s="619" t="s">
        <v>446</v>
      </c>
      <c r="E101" s="620"/>
      <c r="O101" s="327"/>
      <c r="P101" s="620"/>
      <c r="Q101" s="620"/>
      <c r="R101" s="620"/>
      <c r="S101" s="620"/>
      <c r="T101" s="620"/>
      <c r="U101" s="620"/>
      <c r="W101" s="640"/>
      <c r="X101" s="635"/>
    </row>
    <row r="102" spans="1:24">
      <c r="A102" s="620"/>
      <c r="B102" s="645" t="s">
        <v>447</v>
      </c>
      <c r="C102" s="619" t="s">
        <v>448</v>
      </c>
      <c r="E102" s="620"/>
      <c r="O102" s="327"/>
      <c r="P102" s="620"/>
      <c r="Q102" s="620"/>
      <c r="R102" s="620"/>
      <c r="S102" s="620"/>
      <c r="T102" s="620"/>
      <c r="U102" s="620"/>
      <c r="W102" s="640"/>
      <c r="X102" s="635"/>
    </row>
    <row r="103" spans="1:24">
      <c r="A103" s="620"/>
      <c r="B103" s="645" t="s">
        <v>1190</v>
      </c>
      <c r="C103" s="619" t="s">
        <v>449</v>
      </c>
      <c r="E103" s="620"/>
      <c r="F103" s="628"/>
      <c r="G103" s="628"/>
      <c r="H103" s="628"/>
      <c r="I103" s="628"/>
      <c r="O103" s="327"/>
      <c r="P103" s="620"/>
      <c r="Q103" s="620"/>
      <c r="R103" s="620"/>
      <c r="S103" s="620"/>
      <c r="T103" s="620"/>
      <c r="U103" s="620"/>
      <c r="W103" s="640"/>
      <c r="X103" s="635"/>
    </row>
    <row r="104" spans="1:24">
      <c r="A104" s="620"/>
      <c r="B104" s="645" t="s">
        <v>450</v>
      </c>
      <c r="C104" s="619" t="s">
        <v>449</v>
      </c>
      <c r="E104" s="620"/>
      <c r="F104" s="628"/>
      <c r="G104" s="628"/>
      <c r="H104" s="628"/>
      <c r="I104" s="628"/>
      <c r="O104" s="327"/>
      <c r="P104" s="620"/>
      <c r="Q104" s="620"/>
      <c r="R104" s="620"/>
      <c r="S104" s="620"/>
      <c r="T104" s="620"/>
      <c r="U104" s="620"/>
      <c r="W104" s="640"/>
      <c r="X104" s="635"/>
    </row>
    <row r="105" spans="1:24">
      <c r="A105" s="620"/>
      <c r="B105" s="645" t="s">
        <v>451</v>
      </c>
      <c r="C105" s="619" t="s">
        <v>452</v>
      </c>
      <c r="E105" s="620"/>
      <c r="F105" s="628"/>
      <c r="G105" s="628"/>
      <c r="H105" s="628"/>
      <c r="I105" s="628"/>
      <c r="O105" s="327"/>
      <c r="P105" s="620"/>
      <c r="Q105" s="620"/>
      <c r="R105" s="620"/>
      <c r="S105" s="620"/>
      <c r="T105" s="620"/>
      <c r="U105" s="620"/>
      <c r="W105" s="640"/>
      <c r="X105" s="635"/>
    </row>
    <row r="106" spans="1:24">
      <c r="A106" s="620"/>
      <c r="B106" s="645" t="s">
        <v>453</v>
      </c>
      <c r="C106" s="619" t="s">
        <v>454</v>
      </c>
      <c r="E106" s="620"/>
      <c r="F106" s="628"/>
      <c r="G106" s="628"/>
      <c r="H106" s="628"/>
      <c r="I106" s="628"/>
      <c r="O106" s="327"/>
      <c r="P106" s="620"/>
      <c r="Q106" s="620"/>
      <c r="R106" s="620"/>
      <c r="S106" s="620"/>
      <c r="T106" s="620"/>
      <c r="U106" s="620"/>
      <c r="W106" s="640"/>
      <c r="X106" s="635"/>
    </row>
    <row r="107" spans="1:24">
      <c r="A107" s="620"/>
      <c r="B107" s="645" t="s">
        <v>455</v>
      </c>
      <c r="C107" s="619" t="s">
        <v>454</v>
      </c>
      <c r="E107" s="620"/>
      <c r="F107" s="628"/>
      <c r="G107" s="628"/>
      <c r="H107" s="628"/>
      <c r="I107" s="628"/>
      <c r="O107" s="327"/>
      <c r="P107" s="620"/>
      <c r="Q107" s="620"/>
      <c r="R107" s="620"/>
      <c r="S107" s="620"/>
      <c r="T107" s="620"/>
      <c r="U107" s="620"/>
      <c r="W107" s="640"/>
      <c r="X107" s="635"/>
    </row>
    <row r="108" spans="1:24">
      <c r="A108" s="620"/>
      <c r="B108" s="645" t="s">
        <v>457</v>
      </c>
      <c r="C108" s="619" t="s">
        <v>458</v>
      </c>
      <c r="E108" s="620"/>
      <c r="F108" s="628"/>
      <c r="G108" s="628"/>
      <c r="H108" s="628"/>
      <c r="I108" s="628"/>
      <c r="O108" s="327"/>
      <c r="P108" s="620"/>
      <c r="Q108" s="620"/>
      <c r="R108" s="620"/>
      <c r="S108" s="620"/>
      <c r="T108" s="620"/>
      <c r="U108" s="620"/>
      <c r="W108" s="640"/>
      <c r="X108" s="635"/>
    </row>
    <row r="109" spans="1:24">
      <c r="A109" s="620"/>
      <c r="B109" s="645" t="s">
        <v>459</v>
      </c>
      <c r="C109" s="619" t="s">
        <v>460</v>
      </c>
      <c r="E109" s="620"/>
      <c r="F109" s="628"/>
      <c r="G109" s="628"/>
      <c r="H109" s="628"/>
      <c r="I109" s="628"/>
      <c r="O109" s="327"/>
      <c r="P109" s="620"/>
      <c r="Q109" s="620"/>
      <c r="R109" s="620"/>
      <c r="S109" s="620"/>
      <c r="T109" s="620"/>
      <c r="U109" s="620"/>
      <c r="W109" s="640"/>
      <c r="X109" s="635"/>
    </row>
    <row r="110" spans="1:24">
      <c r="A110" s="620"/>
      <c r="B110" s="645" t="s">
        <v>461</v>
      </c>
      <c r="C110" s="619" t="s">
        <v>921</v>
      </c>
      <c r="E110" s="620"/>
      <c r="F110" s="628"/>
      <c r="G110" s="628"/>
      <c r="H110" s="628"/>
      <c r="I110" s="628"/>
      <c r="O110" s="327"/>
      <c r="P110" s="620"/>
      <c r="Q110" s="620"/>
      <c r="R110" s="620"/>
      <c r="S110" s="620"/>
      <c r="T110" s="620"/>
      <c r="U110" s="620"/>
      <c r="W110" s="640"/>
      <c r="X110" s="635"/>
    </row>
    <row r="111" spans="1:24">
      <c r="A111" s="620"/>
      <c r="B111" s="645" t="s">
        <v>922</v>
      </c>
      <c r="C111" s="619" t="s">
        <v>921</v>
      </c>
      <c r="E111" s="620"/>
      <c r="F111" s="628"/>
      <c r="G111" s="628"/>
      <c r="H111" s="628"/>
      <c r="I111" s="628"/>
      <c r="O111" s="327"/>
      <c r="P111" s="620"/>
      <c r="Q111" s="620"/>
      <c r="R111" s="620"/>
      <c r="S111" s="620"/>
      <c r="T111" s="620"/>
      <c r="U111" s="620"/>
      <c r="W111" s="640"/>
      <c r="X111" s="635"/>
    </row>
    <row r="112" spans="1:24">
      <c r="A112" s="620"/>
      <c r="B112" s="645" t="s">
        <v>923</v>
      </c>
      <c r="C112" s="619" t="s">
        <v>921</v>
      </c>
      <c r="E112" s="620"/>
      <c r="F112" s="628"/>
      <c r="G112" s="628"/>
      <c r="H112" s="628"/>
      <c r="I112" s="628"/>
      <c r="O112" s="327"/>
      <c r="P112" s="620"/>
      <c r="Q112" s="620"/>
      <c r="R112" s="620"/>
      <c r="S112" s="620"/>
      <c r="T112" s="620"/>
      <c r="U112" s="620"/>
      <c r="W112" s="640"/>
      <c r="X112" s="635"/>
    </row>
    <row r="113" spans="1:24">
      <c r="A113" s="620"/>
      <c r="B113" s="645" t="s">
        <v>924</v>
      </c>
      <c r="C113" s="619" t="s">
        <v>925</v>
      </c>
      <c r="E113" s="620"/>
      <c r="F113" s="628"/>
      <c r="G113" s="628"/>
      <c r="H113" s="628"/>
      <c r="I113" s="628"/>
      <c r="O113" s="327"/>
      <c r="P113" s="620"/>
      <c r="Q113" s="620"/>
      <c r="R113" s="620"/>
      <c r="S113" s="620"/>
      <c r="T113" s="620"/>
      <c r="U113" s="620"/>
      <c r="W113" s="640"/>
      <c r="X113" s="635"/>
    </row>
    <row r="114" spans="1:24">
      <c r="A114" s="620"/>
      <c r="B114" s="645" t="s">
        <v>926</v>
      </c>
      <c r="C114" s="619" t="s">
        <v>925</v>
      </c>
      <c r="E114" s="620"/>
      <c r="F114" s="628"/>
      <c r="G114" s="628"/>
      <c r="H114" s="628"/>
      <c r="I114" s="628"/>
      <c r="O114" s="327"/>
      <c r="P114" s="620"/>
      <c r="Q114" s="620"/>
      <c r="R114" s="620"/>
      <c r="S114" s="620"/>
      <c r="T114" s="620"/>
      <c r="U114" s="620"/>
      <c r="W114" s="640"/>
      <c r="X114" s="635"/>
    </row>
    <row r="115" spans="1:24">
      <c r="A115" s="620"/>
      <c r="B115" s="645" t="s">
        <v>929</v>
      </c>
      <c r="C115" s="619" t="s">
        <v>925</v>
      </c>
      <c r="E115" s="620"/>
      <c r="F115" s="628"/>
      <c r="G115" s="628"/>
      <c r="H115" s="628"/>
      <c r="I115" s="628"/>
      <c r="O115" s="327"/>
      <c r="P115" s="620"/>
      <c r="Q115" s="620"/>
      <c r="R115" s="620"/>
      <c r="S115" s="620"/>
      <c r="T115" s="620"/>
      <c r="U115" s="620"/>
      <c r="W115" s="640"/>
      <c r="X115" s="635"/>
    </row>
    <row r="116" spans="1:24">
      <c r="A116" s="620"/>
      <c r="B116" s="645" t="s">
        <v>930</v>
      </c>
      <c r="C116" s="619" t="s">
        <v>931</v>
      </c>
      <c r="E116" s="620"/>
      <c r="F116" s="628"/>
      <c r="G116" s="628"/>
      <c r="H116" s="628"/>
      <c r="I116" s="628"/>
      <c r="O116" s="327"/>
      <c r="P116" s="620"/>
      <c r="Q116" s="620"/>
      <c r="R116" s="620"/>
      <c r="S116" s="620"/>
      <c r="T116" s="620"/>
      <c r="U116" s="620"/>
      <c r="W116" s="640"/>
      <c r="X116" s="635"/>
    </row>
    <row r="117" spans="1:24">
      <c r="A117" s="620"/>
      <c r="B117" s="645" t="s">
        <v>932</v>
      </c>
      <c r="C117" s="619" t="s">
        <v>933</v>
      </c>
      <c r="E117" s="620"/>
      <c r="F117" s="628"/>
      <c r="G117" s="628"/>
      <c r="H117" s="628"/>
      <c r="I117" s="628"/>
      <c r="O117" s="327"/>
      <c r="P117" s="620"/>
      <c r="Q117" s="620"/>
      <c r="R117" s="620"/>
      <c r="S117" s="620"/>
      <c r="T117" s="620"/>
      <c r="U117" s="620"/>
      <c r="W117" s="640"/>
      <c r="X117" s="635"/>
    </row>
    <row r="118" spans="1:24">
      <c r="A118" s="620"/>
      <c r="B118" s="645" t="s">
        <v>934</v>
      </c>
      <c r="C118" s="619" t="s">
        <v>933</v>
      </c>
      <c r="E118" s="620"/>
      <c r="F118" s="628"/>
      <c r="G118" s="628"/>
      <c r="H118" s="628"/>
      <c r="I118" s="628"/>
      <c r="O118" s="327"/>
      <c r="P118" s="620"/>
      <c r="Q118" s="620"/>
      <c r="R118" s="620"/>
      <c r="S118" s="620"/>
      <c r="T118" s="620"/>
      <c r="U118" s="620"/>
      <c r="W118" s="640"/>
      <c r="X118" s="635"/>
    </row>
    <row r="119" spans="1:24">
      <c r="A119" s="620"/>
      <c r="B119" s="645" t="s">
        <v>936</v>
      </c>
      <c r="C119" s="619" t="s">
        <v>933</v>
      </c>
      <c r="E119" s="620"/>
      <c r="F119" s="628"/>
      <c r="G119" s="628"/>
      <c r="H119" s="628"/>
      <c r="I119" s="628"/>
      <c r="O119" s="327"/>
      <c r="P119" s="620"/>
      <c r="Q119" s="620"/>
      <c r="R119" s="620"/>
      <c r="S119" s="620"/>
      <c r="T119" s="620"/>
      <c r="U119" s="620"/>
      <c r="W119" s="640"/>
      <c r="X119" s="635"/>
    </row>
    <row r="120" spans="1:24">
      <c r="A120" s="620"/>
      <c r="B120" s="645" t="s">
        <v>937</v>
      </c>
      <c r="C120" s="619" t="s">
        <v>938</v>
      </c>
      <c r="E120" s="620"/>
      <c r="O120" s="327"/>
      <c r="P120" s="620"/>
      <c r="Q120" s="620"/>
      <c r="R120" s="620"/>
      <c r="S120" s="620"/>
      <c r="T120" s="620"/>
      <c r="U120" s="620"/>
      <c r="W120" s="640"/>
      <c r="X120" s="635"/>
    </row>
    <row r="121" spans="1:24">
      <c r="A121" s="620"/>
      <c r="B121" s="645" t="s">
        <v>939</v>
      </c>
      <c r="C121" s="619" t="s">
        <v>938</v>
      </c>
      <c r="E121" s="620"/>
      <c r="F121" s="628"/>
      <c r="G121" s="628"/>
      <c r="H121" s="628"/>
      <c r="I121" s="628"/>
      <c r="O121" s="327"/>
      <c r="P121" s="620"/>
      <c r="Q121" s="620"/>
      <c r="R121" s="620"/>
      <c r="S121" s="620"/>
      <c r="T121" s="620"/>
      <c r="U121" s="620"/>
      <c r="W121" s="640"/>
      <c r="X121" s="635"/>
    </row>
    <row r="122" spans="1:24">
      <c r="A122" s="620"/>
      <c r="B122" s="645" t="s">
        <v>940</v>
      </c>
      <c r="C122" s="619" t="s">
        <v>938</v>
      </c>
      <c r="E122" s="620"/>
      <c r="F122" s="628"/>
      <c r="G122" s="628"/>
      <c r="H122" s="628"/>
      <c r="I122" s="628"/>
      <c r="O122" s="327"/>
      <c r="P122" s="620"/>
      <c r="Q122" s="620"/>
      <c r="R122" s="620"/>
      <c r="S122" s="620"/>
      <c r="T122" s="620"/>
      <c r="U122" s="620"/>
      <c r="W122" s="640"/>
      <c r="X122" s="635"/>
    </row>
    <row r="123" spans="1:24">
      <c r="A123" s="620"/>
      <c r="B123" s="645" t="s">
        <v>941</v>
      </c>
      <c r="C123" s="619" t="s">
        <v>942</v>
      </c>
      <c r="E123" s="620"/>
      <c r="O123" s="327"/>
      <c r="P123" s="620"/>
      <c r="Q123" s="620"/>
      <c r="R123" s="620"/>
      <c r="S123" s="620"/>
      <c r="T123" s="620"/>
      <c r="U123" s="620"/>
      <c r="W123" s="640"/>
      <c r="X123" s="635"/>
    </row>
    <row r="124" spans="1:24">
      <c r="A124" s="620"/>
      <c r="B124" s="645" t="s">
        <v>943</v>
      </c>
      <c r="C124" s="619" t="s">
        <v>942</v>
      </c>
      <c r="E124" s="620"/>
      <c r="F124"/>
      <c r="G124" s="628"/>
      <c r="H124" s="628"/>
      <c r="I124" s="628"/>
      <c r="P124" s="620"/>
      <c r="Q124" s="620"/>
      <c r="R124" s="620"/>
      <c r="S124" s="620"/>
      <c r="T124" s="620"/>
      <c r="U124" s="620"/>
      <c r="W124" s="640"/>
      <c r="X124" s="635"/>
    </row>
    <row r="125" spans="1:24">
      <c r="A125" s="620"/>
      <c r="B125" s="645" t="s">
        <v>945</v>
      </c>
      <c r="C125" s="619" t="s">
        <v>942</v>
      </c>
      <c r="E125" s="620"/>
      <c r="F125" s="628"/>
      <c r="G125" s="628"/>
      <c r="H125" s="628"/>
      <c r="I125" s="628"/>
      <c r="P125" s="620"/>
      <c r="Q125" s="620"/>
      <c r="R125" s="620"/>
      <c r="S125" s="620"/>
      <c r="T125" s="620"/>
      <c r="U125" s="620"/>
      <c r="W125" s="640"/>
      <c r="X125" s="635"/>
    </row>
    <row r="126" spans="1:24">
      <c r="A126" s="620"/>
      <c r="B126" s="645" t="s">
        <v>946</v>
      </c>
      <c r="C126" s="619" t="s">
        <v>942</v>
      </c>
      <c r="E126" s="620"/>
      <c r="F126" s="628"/>
      <c r="G126" s="628"/>
      <c r="H126" s="628"/>
      <c r="I126" s="628"/>
      <c r="P126" s="620"/>
      <c r="Q126" s="620"/>
      <c r="R126" s="620"/>
      <c r="S126" s="620"/>
      <c r="T126" s="620"/>
      <c r="U126" s="620"/>
      <c r="W126" s="640"/>
      <c r="X126" s="635"/>
    </row>
    <row r="127" spans="1:24">
      <c r="A127" s="620"/>
      <c r="B127" s="645" t="s">
        <v>947</v>
      </c>
      <c r="C127" s="619" t="s">
        <v>948</v>
      </c>
      <c r="E127" s="620"/>
      <c r="F127" s="628"/>
      <c r="G127" s="628"/>
      <c r="H127" s="628"/>
      <c r="I127" s="628"/>
      <c r="P127" s="620"/>
      <c r="Q127" s="620"/>
      <c r="R127" s="620"/>
      <c r="S127" s="620"/>
      <c r="T127" s="620"/>
      <c r="U127" s="620"/>
      <c r="W127" s="640"/>
      <c r="X127" s="635"/>
    </row>
    <row r="128" spans="1:24">
      <c r="A128" s="620"/>
      <c r="B128" s="645" t="s">
        <v>949</v>
      </c>
      <c r="C128" s="619" t="s">
        <v>950</v>
      </c>
      <c r="E128" s="620"/>
      <c r="F128" s="628"/>
      <c r="G128" s="628"/>
      <c r="H128" s="628"/>
      <c r="I128" s="628"/>
      <c r="P128" s="620"/>
      <c r="Q128" s="620"/>
      <c r="R128" s="620"/>
      <c r="S128" s="620"/>
      <c r="T128" s="620"/>
      <c r="U128" s="620"/>
      <c r="W128" s="640"/>
      <c r="X128" s="635"/>
    </row>
    <row r="129" spans="1:24">
      <c r="A129" s="620"/>
      <c r="B129" s="645" t="s">
        <v>952</v>
      </c>
      <c r="C129" s="619" t="s">
        <v>950</v>
      </c>
      <c r="E129" s="620"/>
      <c r="F129" s="628"/>
      <c r="G129" s="628"/>
      <c r="H129" s="628"/>
      <c r="I129" s="628"/>
      <c r="P129" s="620"/>
      <c r="Q129" s="620"/>
      <c r="R129" s="620"/>
      <c r="S129" s="620"/>
      <c r="T129" s="620"/>
      <c r="U129" s="620"/>
      <c r="W129" s="640"/>
      <c r="X129" s="635"/>
    </row>
    <row r="130" spans="1:24">
      <c r="A130" s="620"/>
      <c r="B130" s="645" t="s">
        <v>953</v>
      </c>
      <c r="C130" s="619" t="s">
        <v>950</v>
      </c>
      <c r="E130" s="620"/>
      <c r="P130" s="620"/>
      <c r="Q130" s="620"/>
      <c r="R130" s="620"/>
      <c r="S130" s="620"/>
      <c r="T130" s="620"/>
      <c r="U130" s="620"/>
      <c r="W130" s="640"/>
      <c r="X130" s="635"/>
    </row>
    <row r="131" spans="1:24">
      <c r="A131" s="620"/>
      <c r="B131" s="645" t="s">
        <v>955</v>
      </c>
      <c r="C131" s="619" t="s">
        <v>956</v>
      </c>
      <c r="E131" s="620"/>
      <c r="F131" s="628"/>
      <c r="G131" s="628"/>
      <c r="H131" s="628"/>
      <c r="I131" s="628"/>
      <c r="P131" s="620"/>
      <c r="Q131" s="620"/>
      <c r="R131" s="620"/>
      <c r="S131" s="620"/>
      <c r="T131" s="620"/>
      <c r="U131" s="620"/>
      <c r="W131" s="640"/>
      <c r="X131" s="635"/>
    </row>
    <row r="132" spans="1:24">
      <c r="A132" s="620"/>
      <c r="B132" s="645" t="s">
        <v>958</v>
      </c>
      <c r="C132" s="619" t="s">
        <v>956</v>
      </c>
      <c r="E132" s="620"/>
      <c r="F132" s="628"/>
      <c r="G132" s="628"/>
      <c r="H132" s="628"/>
      <c r="I132" s="628"/>
      <c r="P132" s="620"/>
      <c r="Q132" s="620"/>
      <c r="R132" s="620"/>
      <c r="S132" s="620"/>
      <c r="T132" s="620"/>
      <c r="U132" s="620"/>
      <c r="W132" s="640"/>
      <c r="X132" s="635"/>
    </row>
    <row r="133" spans="1:24">
      <c r="A133" s="620"/>
      <c r="B133" s="645" t="s">
        <v>959</v>
      </c>
      <c r="C133" s="619" t="s">
        <v>960</v>
      </c>
      <c r="E133" s="620"/>
      <c r="F133" s="628"/>
      <c r="G133" s="628"/>
      <c r="H133" s="628"/>
      <c r="I133" s="628"/>
      <c r="P133" s="620"/>
      <c r="Q133" s="620"/>
      <c r="R133" s="620"/>
      <c r="S133" s="620"/>
      <c r="T133" s="620"/>
      <c r="U133" s="620"/>
      <c r="W133" s="640"/>
      <c r="X133" s="635"/>
    </row>
    <row r="134" spans="1:24">
      <c r="A134" s="620"/>
      <c r="B134" s="645" t="s">
        <v>961</v>
      </c>
      <c r="C134" s="619" t="s">
        <v>485</v>
      </c>
      <c r="E134" s="620"/>
      <c r="F134" s="628"/>
      <c r="G134" s="628"/>
      <c r="H134" s="628"/>
      <c r="I134" s="628"/>
      <c r="P134" s="620"/>
      <c r="Q134" s="620"/>
      <c r="R134" s="620"/>
      <c r="S134" s="620"/>
      <c r="T134" s="620"/>
      <c r="U134" s="620"/>
      <c r="W134" s="640"/>
      <c r="X134" s="635"/>
    </row>
    <row r="135" spans="1:24">
      <c r="A135" s="620"/>
      <c r="B135" s="645" t="s">
        <v>486</v>
      </c>
      <c r="C135" s="619" t="s">
        <v>487</v>
      </c>
      <c r="E135" s="620"/>
      <c r="F135" s="628"/>
      <c r="G135" s="628"/>
      <c r="H135" s="628"/>
      <c r="I135" s="628"/>
      <c r="P135" s="620"/>
      <c r="Q135" s="620"/>
      <c r="R135" s="620"/>
      <c r="S135" s="620"/>
      <c r="T135" s="620"/>
      <c r="U135" s="620"/>
      <c r="W135" s="640"/>
      <c r="X135" s="635"/>
    </row>
    <row r="136" spans="1:24">
      <c r="A136" s="620"/>
      <c r="B136" s="645" t="s">
        <v>488</v>
      </c>
      <c r="C136" s="619" t="s">
        <v>489</v>
      </c>
      <c r="E136" s="620"/>
      <c r="F136" s="628"/>
      <c r="G136" s="628"/>
      <c r="H136" s="628"/>
      <c r="I136" s="628"/>
      <c r="P136" s="620"/>
      <c r="Q136" s="620"/>
      <c r="R136" s="620"/>
      <c r="S136" s="620"/>
      <c r="T136" s="620"/>
      <c r="U136" s="620"/>
      <c r="W136" s="640"/>
      <c r="X136" s="635"/>
    </row>
    <row r="137" spans="1:24">
      <c r="A137" s="620"/>
      <c r="B137" s="645" t="s">
        <v>3720</v>
      </c>
      <c r="C137" s="619" t="s">
        <v>4744</v>
      </c>
      <c r="E137" s="620"/>
      <c r="F137" s="628"/>
      <c r="G137" s="628"/>
      <c r="H137" s="628"/>
      <c r="I137" s="628"/>
      <c r="P137" s="620"/>
      <c r="Q137" s="620"/>
      <c r="R137" s="620"/>
      <c r="S137" s="620"/>
      <c r="T137" s="620"/>
      <c r="U137" s="620"/>
      <c r="W137" s="640"/>
      <c r="X137" s="635"/>
    </row>
    <row r="138" spans="1:24">
      <c r="A138" s="620"/>
      <c r="B138" s="645" t="s">
        <v>4745</v>
      </c>
      <c r="C138" s="619" t="s">
        <v>4746</v>
      </c>
      <c r="E138" s="620"/>
      <c r="F138" s="628"/>
      <c r="G138" s="628"/>
      <c r="H138" s="628"/>
      <c r="I138" s="628"/>
      <c r="P138" s="620"/>
      <c r="Q138" s="620"/>
      <c r="R138" s="620"/>
      <c r="S138" s="620"/>
      <c r="T138" s="620"/>
      <c r="U138" s="620"/>
      <c r="W138" s="640"/>
      <c r="X138" s="635"/>
    </row>
    <row r="139" spans="1:24">
      <c r="A139" s="620"/>
      <c r="B139" s="645" t="s">
        <v>4747</v>
      </c>
      <c r="C139" s="619" t="s">
        <v>4748</v>
      </c>
      <c r="E139" s="620"/>
      <c r="F139" s="628"/>
      <c r="G139" s="628"/>
      <c r="H139" s="628"/>
      <c r="I139" s="628"/>
      <c r="P139" s="620"/>
      <c r="Q139" s="620"/>
      <c r="R139" s="620"/>
      <c r="S139" s="620"/>
      <c r="T139" s="620"/>
      <c r="U139" s="620"/>
      <c r="W139" s="640"/>
      <c r="X139" s="635"/>
    </row>
    <row r="140" spans="1:24">
      <c r="A140" s="620"/>
      <c r="B140" s="645" t="s">
        <v>456</v>
      </c>
      <c r="C140" s="619" t="s">
        <v>4749</v>
      </c>
      <c r="E140" s="620"/>
      <c r="F140" s="628"/>
      <c r="G140" s="628"/>
      <c r="H140" s="628"/>
      <c r="I140" s="628"/>
      <c r="P140" s="620"/>
      <c r="Q140" s="620"/>
      <c r="R140" s="620"/>
      <c r="S140" s="620"/>
      <c r="T140" s="620"/>
      <c r="U140" s="620"/>
      <c r="W140" s="640"/>
      <c r="X140" s="635"/>
    </row>
    <row r="141" spans="1:24">
      <c r="A141" s="620"/>
      <c r="B141" s="645" t="s">
        <v>4751</v>
      </c>
      <c r="C141" s="619" t="s">
        <v>4752</v>
      </c>
      <c r="E141" s="620"/>
      <c r="F141" s="628"/>
      <c r="G141" s="628"/>
      <c r="H141" s="628"/>
      <c r="I141" s="628"/>
      <c r="P141" s="620"/>
      <c r="Q141" s="620"/>
      <c r="R141" s="620"/>
      <c r="S141" s="620"/>
      <c r="T141" s="620"/>
      <c r="U141" s="620"/>
      <c r="W141" s="640"/>
      <c r="X141" s="635"/>
    </row>
    <row r="142" spans="1:24">
      <c r="A142" s="620"/>
      <c r="B142" s="645" t="s">
        <v>4753</v>
      </c>
      <c r="C142" s="619" t="s">
        <v>4754</v>
      </c>
      <c r="E142" s="620"/>
      <c r="F142" s="628"/>
      <c r="G142" s="628"/>
      <c r="H142" s="628"/>
      <c r="I142" s="628"/>
      <c r="P142" s="620"/>
      <c r="Q142" s="620"/>
      <c r="R142" s="620"/>
      <c r="S142" s="620"/>
      <c r="T142" s="620"/>
      <c r="U142" s="620"/>
      <c r="W142" s="640"/>
      <c r="X142" s="635"/>
    </row>
    <row r="143" spans="1:24">
      <c r="A143" s="620"/>
      <c r="B143" s="645" t="s">
        <v>935</v>
      </c>
      <c r="C143" s="619" t="s">
        <v>4757</v>
      </c>
      <c r="E143" s="620"/>
      <c r="F143" s="628"/>
      <c r="G143" s="628"/>
      <c r="H143" s="628"/>
      <c r="I143" s="628"/>
      <c r="P143" s="620"/>
      <c r="Q143" s="620"/>
      <c r="R143" s="620"/>
      <c r="S143" s="620"/>
      <c r="T143" s="620"/>
      <c r="U143" s="620"/>
      <c r="W143" s="640"/>
      <c r="X143" s="635"/>
    </row>
    <row r="144" spans="1:24">
      <c r="A144" s="620"/>
      <c r="B144" s="645" t="s">
        <v>4758</v>
      </c>
      <c r="C144" s="619" t="s">
        <v>4759</v>
      </c>
      <c r="E144" s="620"/>
      <c r="F144" s="628"/>
      <c r="G144" s="628"/>
      <c r="H144" s="628"/>
      <c r="I144" s="628"/>
      <c r="P144" s="620"/>
      <c r="Q144" s="620"/>
      <c r="R144" s="620"/>
      <c r="S144" s="620"/>
      <c r="T144" s="620"/>
      <c r="U144" s="620"/>
      <c r="W144" s="640"/>
      <c r="X144" s="635"/>
    </row>
    <row r="145" spans="1:24">
      <c r="A145" s="620"/>
      <c r="B145" s="645" t="s">
        <v>4760</v>
      </c>
      <c r="C145" s="619" t="s">
        <v>4761</v>
      </c>
      <c r="E145" s="620"/>
      <c r="P145" s="620"/>
      <c r="Q145" s="620"/>
      <c r="R145" s="620"/>
      <c r="S145" s="620"/>
      <c r="T145" s="620"/>
      <c r="U145" s="620"/>
      <c r="W145" s="640"/>
      <c r="X145" s="635"/>
    </row>
    <row r="146" spans="1:24">
      <c r="A146" s="620"/>
      <c r="B146" s="645" t="s">
        <v>4750</v>
      </c>
      <c r="C146" s="619" t="s">
        <v>4762</v>
      </c>
      <c r="E146" s="620"/>
      <c r="P146" s="620"/>
      <c r="Q146" s="620"/>
      <c r="R146" s="620"/>
      <c r="S146" s="620"/>
      <c r="T146" s="620"/>
      <c r="U146" s="620"/>
      <c r="W146" s="640"/>
      <c r="X146" s="635"/>
    </row>
    <row r="147" spans="1:24">
      <c r="A147" s="620"/>
      <c r="B147" s="645" t="s">
        <v>4763</v>
      </c>
      <c r="C147" s="619" t="s">
        <v>4762</v>
      </c>
      <c r="E147" s="620"/>
      <c r="F147" s="628"/>
      <c r="G147" s="628"/>
      <c r="H147" s="628"/>
      <c r="I147" s="628"/>
      <c r="P147" s="620"/>
      <c r="Q147" s="620"/>
      <c r="R147" s="620"/>
      <c r="S147" s="620"/>
      <c r="T147" s="620"/>
      <c r="U147" s="620"/>
      <c r="W147" s="640"/>
      <c r="X147" s="635"/>
    </row>
    <row r="148" spans="1:24">
      <c r="A148" s="620"/>
      <c r="B148" s="645" t="s">
        <v>4764</v>
      </c>
      <c r="C148" s="619" t="s">
        <v>4765</v>
      </c>
      <c r="E148" s="620"/>
      <c r="F148" s="628"/>
      <c r="G148" s="628"/>
      <c r="H148" s="628"/>
      <c r="I148" s="628"/>
      <c r="P148" s="620"/>
      <c r="Q148" s="620"/>
      <c r="R148" s="620"/>
      <c r="S148" s="620"/>
      <c r="T148" s="620"/>
      <c r="U148" s="620"/>
      <c r="W148" s="640"/>
      <c r="X148" s="635"/>
    </row>
    <row r="149" spans="1:24">
      <c r="A149" s="620"/>
      <c r="B149" s="645" t="s">
        <v>4766</v>
      </c>
      <c r="C149" s="619" t="s">
        <v>4767</v>
      </c>
      <c r="E149" s="620"/>
      <c r="F149" s="628"/>
      <c r="G149" s="628"/>
      <c r="H149" s="628"/>
      <c r="I149" s="628"/>
      <c r="P149" s="620"/>
      <c r="Q149" s="620"/>
      <c r="R149" s="620"/>
      <c r="S149" s="620"/>
      <c r="T149" s="620"/>
      <c r="U149" s="620"/>
      <c r="W149" s="640"/>
      <c r="X149" s="635"/>
    </row>
    <row r="150" spans="1:24">
      <c r="A150" s="620"/>
      <c r="B150" s="645" t="s">
        <v>4768</v>
      </c>
      <c r="C150" s="619" t="s">
        <v>4767</v>
      </c>
      <c r="E150" s="620"/>
      <c r="F150" s="628"/>
      <c r="G150" s="628"/>
      <c r="H150" s="628"/>
      <c r="I150" s="628"/>
      <c r="P150" s="620"/>
      <c r="Q150" s="620"/>
      <c r="R150" s="620"/>
      <c r="S150" s="620"/>
      <c r="T150" s="620"/>
      <c r="U150" s="620"/>
      <c r="W150" s="640"/>
      <c r="X150" s="635"/>
    </row>
    <row r="151" spans="1:24">
      <c r="A151" s="620"/>
      <c r="B151" s="645" t="s">
        <v>4769</v>
      </c>
      <c r="C151" s="619" t="s">
        <v>4770</v>
      </c>
      <c r="E151" s="620"/>
      <c r="F151" s="628"/>
      <c r="G151" s="628"/>
      <c r="H151" s="628"/>
      <c r="I151" s="628"/>
      <c r="P151" s="620"/>
      <c r="Q151" s="620"/>
      <c r="R151" s="620"/>
      <c r="S151" s="620"/>
      <c r="T151" s="620"/>
      <c r="U151" s="620"/>
      <c r="W151" s="640"/>
      <c r="X151" s="635"/>
    </row>
    <row r="152" spans="1:24">
      <c r="A152" s="620"/>
      <c r="B152" s="645" t="s">
        <v>4771</v>
      </c>
      <c r="C152" s="619" t="s">
        <v>4770</v>
      </c>
      <c r="E152" s="620"/>
      <c r="F152" s="628"/>
      <c r="G152" s="628"/>
      <c r="H152" s="628"/>
      <c r="I152" s="628"/>
      <c r="P152" s="620"/>
      <c r="Q152" s="620"/>
      <c r="R152" s="620"/>
      <c r="S152" s="620"/>
      <c r="T152" s="620"/>
      <c r="U152" s="620"/>
      <c r="W152" s="640"/>
      <c r="X152" s="635"/>
    </row>
    <row r="153" spans="1:24">
      <c r="A153" s="620"/>
      <c r="B153" s="645" t="s">
        <v>4772</v>
      </c>
      <c r="C153" s="619" t="s">
        <v>4773</v>
      </c>
      <c r="E153" s="620"/>
      <c r="F153" s="628"/>
      <c r="G153" s="628"/>
      <c r="H153" s="628"/>
      <c r="I153" s="628"/>
      <c r="P153" s="620"/>
      <c r="Q153" s="620"/>
      <c r="R153" s="620"/>
      <c r="S153" s="620"/>
      <c r="T153" s="620"/>
      <c r="U153" s="620"/>
      <c r="W153" s="640"/>
      <c r="X153" s="635"/>
    </row>
    <row r="154" spans="1:24">
      <c r="A154" s="620"/>
      <c r="B154" s="645" t="s">
        <v>4774</v>
      </c>
      <c r="C154" s="619" t="s">
        <v>4773</v>
      </c>
      <c r="E154" s="620"/>
      <c r="F154" s="628"/>
      <c r="G154" s="628"/>
      <c r="H154" s="628"/>
      <c r="I154" s="628"/>
      <c r="P154" s="620"/>
      <c r="Q154" s="620"/>
      <c r="R154" s="620"/>
      <c r="S154" s="620"/>
      <c r="T154" s="620"/>
      <c r="U154" s="620"/>
      <c r="W154" s="640"/>
      <c r="X154" s="635"/>
    </row>
    <row r="155" spans="1:24">
      <c r="A155" s="620"/>
      <c r="B155" s="645" t="s">
        <v>4775</v>
      </c>
      <c r="C155" s="619" t="s">
        <v>4776</v>
      </c>
      <c r="E155" s="620"/>
      <c r="F155" s="628"/>
      <c r="G155" s="628"/>
      <c r="H155" s="628"/>
      <c r="I155" s="628"/>
      <c r="P155" s="620"/>
      <c r="Q155" s="620"/>
      <c r="R155" s="620"/>
      <c r="S155" s="620"/>
      <c r="T155" s="620"/>
      <c r="U155" s="620"/>
      <c r="W155" s="640"/>
      <c r="X155" s="635"/>
    </row>
    <row r="156" spans="1:24">
      <c r="A156" s="620"/>
      <c r="B156" s="645" t="s">
        <v>4777</v>
      </c>
      <c r="C156" s="619" t="s">
        <v>2424</v>
      </c>
      <c r="E156" s="620"/>
      <c r="F156" s="628"/>
      <c r="G156" s="628"/>
      <c r="H156" s="628"/>
      <c r="I156" s="628"/>
      <c r="P156" s="620"/>
      <c r="Q156" s="620"/>
      <c r="R156" s="620"/>
      <c r="S156" s="620"/>
      <c r="T156" s="620"/>
      <c r="U156" s="620"/>
      <c r="W156" s="640"/>
      <c r="X156" s="635"/>
    </row>
    <row r="157" spans="1:24">
      <c r="A157" s="620"/>
      <c r="B157" s="645" t="s">
        <v>2425</v>
      </c>
      <c r="C157" s="619" t="s">
        <v>2426</v>
      </c>
      <c r="E157" s="620"/>
      <c r="F157" s="628"/>
      <c r="G157" s="628"/>
      <c r="H157" s="628"/>
      <c r="I157" s="628"/>
      <c r="P157" s="620"/>
      <c r="Q157" s="620"/>
      <c r="R157" s="620"/>
      <c r="S157" s="620"/>
      <c r="T157" s="620"/>
      <c r="U157" s="620"/>
      <c r="W157" s="640"/>
      <c r="X157" s="635"/>
    </row>
    <row r="158" spans="1:24">
      <c r="A158" s="620"/>
      <c r="B158" s="645" t="s">
        <v>2427</v>
      </c>
      <c r="C158" s="619" t="s">
        <v>2426</v>
      </c>
      <c r="E158" s="620"/>
      <c r="F158" s="628"/>
      <c r="G158" s="628"/>
      <c r="H158" s="628"/>
      <c r="I158" s="628"/>
      <c r="P158" s="620"/>
      <c r="Q158" s="620"/>
      <c r="R158" s="620"/>
      <c r="S158" s="620"/>
      <c r="T158" s="620"/>
      <c r="U158" s="620"/>
      <c r="W158" s="640"/>
      <c r="X158" s="635"/>
    </row>
    <row r="159" spans="1:24">
      <c r="A159" s="620"/>
      <c r="B159" s="645" t="s">
        <v>2428</v>
      </c>
      <c r="C159" s="619" t="s">
        <v>2429</v>
      </c>
      <c r="E159" s="620"/>
      <c r="P159" s="620"/>
      <c r="Q159" s="620"/>
      <c r="R159" s="620"/>
      <c r="S159" s="620"/>
      <c r="T159" s="620"/>
      <c r="U159" s="620"/>
      <c r="W159" s="640"/>
      <c r="X159" s="635"/>
    </row>
    <row r="160" spans="1:24">
      <c r="A160" s="620"/>
      <c r="B160" s="645" t="s">
        <v>2430</v>
      </c>
      <c r="C160" s="619" t="s">
        <v>2431</v>
      </c>
      <c r="E160" s="620"/>
      <c r="P160" s="620"/>
      <c r="Q160" s="620"/>
      <c r="R160" s="620"/>
      <c r="S160" s="620"/>
      <c r="T160" s="620"/>
      <c r="U160" s="620"/>
      <c r="W160" s="640"/>
      <c r="X160" s="635"/>
    </row>
    <row r="161" spans="1:24">
      <c r="A161" s="620"/>
      <c r="B161" s="645" t="s">
        <v>4778</v>
      </c>
      <c r="C161" s="619" t="s">
        <v>4779</v>
      </c>
      <c r="E161" s="620"/>
      <c r="F161" s="628"/>
      <c r="G161" s="628"/>
      <c r="H161" s="628"/>
      <c r="I161" s="628"/>
      <c r="P161" s="620"/>
      <c r="Q161" s="620"/>
      <c r="R161" s="620"/>
      <c r="S161" s="620"/>
      <c r="T161" s="620"/>
      <c r="U161" s="620"/>
      <c r="W161" s="640"/>
      <c r="X161" s="635"/>
    </row>
    <row r="162" spans="1:24">
      <c r="A162" s="620"/>
      <c r="B162" s="645" t="s">
        <v>4780</v>
      </c>
      <c r="C162" s="619" t="s">
        <v>4781</v>
      </c>
      <c r="E162" s="620"/>
      <c r="F162" s="628"/>
      <c r="G162" s="628"/>
      <c r="H162" s="628"/>
      <c r="I162" s="628"/>
      <c r="P162" s="620"/>
      <c r="Q162" s="620"/>
      <c r="R162" s="620"/>
      <c r="S162" s="620"/>
      <c r="T162" s="620"/>
      <c r="U162" s="620"/>
      <c r="W162" s="640"/>
      <c r="X162" s="635"/>
    </row>
    <row r="163" spans="1:24">
      <c r="A163" s="620"/>
      <c r="B163" s="645" t="s">
        <v>4782</v>
      </c>
      <c r="C163" s="619" t="s">
        <v>4781</v>
      </c>
      <c r="E163" s="620"/>
      <c r="F163" s="628"/>
      <c r="G163" s="628"/>
      <c r="H163" s="628"/>
      <c r="I163" s="628"/>
      <c r="P163" s="620"/>
      <c r="Q163" s="620"/>
      <c r="R163" s="620"/>
      <c r="S163" s="620"/>
      <c r="T163" s="620"/>
      <c r="U163" s="620"/>
      <c r="W163" s="640"/>
      <c r="X163" s="635"/>
    </row>
    <row r="164" spans="1:24">
      <c r="A164" s="620"/>
      <c r="B164" s="645" t="s">
        <v>4783</v>
      </c>
      <c r="C164" s="619" t="s">
        <v>4784</v>
      </c>
      <c r="E164" s="620"/>
      <c r="F164" s="628"/>
      <c r="G164" s="628"/>
      <c r="H164" s="628"/>
      <c r="I164" s="628"/>
      <c r="P164" s="620"/>
      <c r="Q164" s="620"/>
      <c r="R164" s="620"/>
      <c r="S164" s="620"/>
      <c r="T164" s="620"/>
      <c r="U164" s="620"/>
      <c r="W164" s="640"/>
      <c r="X164" s="635"/>
    </row>
    <row r="165" spans="1:24">
      <c r="A165" s="620"/>
      <c r="B165" s="645" t="s">
        <v>4785</v>
      </c>
      <c r="C165" s="619" t="s">
        <v>4786</v>
      </c>
      <c r="E165" s="620"/>
      <c r="F165" s="628"/>
      <c r="G165" s="628"/>
      <c r="H165" s="628"/>
      <c r="I165" s="628"/>
      <c r="P165" s="620"/>
      <c r="Q165" s="620"/>
      <c r="R165" s="620"/>
      <c r="S165" s="620"/>
      <c r="T165" s="620"/>
      <c r="U165" s="620"/>
      <c r="W165" s="640"/>
      <c r="X165" s="635"/>
    </row>
    <row r="166" spans="1:24">
      <c r="A166" s="620"/>
      <c r="B166" s="645" t="s">
        <v>4787</v>
      </c>
      <c r="C166" s="619" t="s">
        <v>4788</v>
      </c>
      <c r="E166" s="620"/>
      <c r="F166" s="628"/>
      <c r="G166" s="628"/>
      <c r="H166" s="628"/>
      <c r="I166" s="628"/>
      <c r="P166" s="620"/>
      <c r="Q166" s="620"/>
      <c r="R166" s="620"/>
      <c r="S166" s="620"/>
      <c r="T166" s="620"/>
      <c r="U166" s="620"/>
      <c r="W166" s="640"/>
      <c r="X166" s="635"/>
    </row>
    <row r="167" spans="1:24">
      <c r="A167" s="620"/>
      <c r="B167" s="645" t="s">
        <v>4789</v>
      </c>
      <c r="C167" s="619" t="s">
        <v>4790</v>
      </c>
      <c r="E167" s="620"/>
      <c r="F167" s="628"/>
      <c r="G167" s="628"/>
      <c r="H167" s="628"/>
      <c r="I167" s="628"/>
      <c r="P167" s="620"/>
      <c r="Q167" s="620"/>
      <c r="R167" s="620"/>
      <c r="S167" s="620"/>
      <c r="T167" s="620"/>
      <c r="U167" s="620"/>
      <c r="W167" s="640"/>
      <c r="X167" s="635"/>
    </row>
    <row r="168" spans="1:24">
      <c r="A168" s="620"/>
      <c r="B168" s="645" t="s">
        <v>4791</v>
      </c>
      <c r="C168" s="619" t="s">
        <v>4792</v>
      </c>
      <c r="E168" s="620"/>
      <c r="F168" s="628"/>
      <c r="G168" s="628"/>
      <c r="H168" s="628"/>
      <c r="I168" s="628"/>
      <c r="P168" s="620"/>
      <c r="Q168" s="620"/>
      <c r="R168" s="620"/>
      <c r="S168" s="620"/>
      <c r="T168" s="620"/>
      <c r="U168" s="620"/>
      <c r="W168" s="640"/>
      <c r="X168" s="635"/>
    </row>
    <row r="169" spans="1:24">
      <c r="A169" s="620"/>
      <c r="B169" s="645" t="s">
        <v>4793</v>
      </c>
      <c r="C169" s="619" t="s">
        <v>3721</v>
      </c>
      <c r="E169" s="620"/>
      <c r="F169" s="628"/>
      <c r="G169" s="628"/>
      <c r="H169" s="628"/>
      <c r="I169" s="628"/>
      <c r="P169" s="620"/>
      <c r="Q169" s="620"/>
      <c r="R169" s="620"/>
      <c r="S169" s="620"/>
      <c r="T169" s="620"/>
      <c r="U169" s="620"/>
      <c r="W169" s="640"/>
      <c r="X169" s="635"/>
    </row>
    <row r="170" spans="1:24">
      <c r="A170" s="620"/>
      <c r="B170" s="645" t="s">
        <v>3722</v>
      </c>
      <c r="C170" s="619" t="s">
        <v>3723</v>
      </c>
      <c r="E170" s="620"/>
      <c r="F170" s="628"/>
      <c r="G170" s="628"/>
      <c r="H170" s="628"/>
      <c r="I170" s="628"/>
      <c r="P170" s="620"/>
      <c r="Q170" s="620"/>
      <c r="R170" s="620"/>
      <c r="S170" s="620"/>
      <c r="T170" s="620"/>
      <c r="U170" s="620"/>
      <c r="W170" s="640"/>
      <c r="X170" s="635"/>
    </row>
    <row r="171" spans="1:24">
      <c r="A171" s="620"/>
      <c r="B171" s="645" t="s">
        <v>3724</v>
      </c>
      <c r="C171" s="619" t="s">
        <v>3723</v>
      </c>
      <c r="E171" s="620"/>
      <c r="F171" s="628"/>
      <c r="G171" s="628"/>
      <c r="H171" s="628"/>
      <c r="I171" s="628"/>
      <c r="P171" s="620"/>
      <c r="Q171" s="620"/>
      <c r="R171" s="620"/>
      <c r="S171" s="620"/>
      <c r="T171" s="620"/>
      <c r="U171" s="620"/>
      <c r="W171" s="640"/>
      <c r="X171" s="635"/>
    </row>
    <row r="172" spans="1:24">
      <c r="A172" s="620"/>
      <c r="B172" s="645" t="s">
        <v>3725</v>
      </c>
      <c r="C172" s="619" t="s">
        <v>3726</v>
      </c>
      <c r="E172" s="620"/>
      <c r="F172" s="628"/>
      <c r="G172" s="628"/>
      <c r="H172" s="628"/>
      <c r="I172" s="628"/>
      <c r="P172" s="620"/>
      <c r="Q172" s="620"/>
      <c r="R172" s="620"/>
      <c r="S172" s="620"/>
      <c r="T172" s="620"/>
      <c r="U172" s="620"/>
      <c r="W172" s="640"/>
      <c r="X172" s="635"/>
    </row>
    <row r="173" spans="1:24">
      <c r="A173" s="620"/>
      <c r="B173" s="645" t="s">
        <v>3727</v>
      </c>
      <c r="C173" s="619" t="s">
        <v>3726</v>
      </c>
      <c r="E173" s="620"/>
      <c r="F173" s="628"/>
      <c r="G173" s="628"/>
      <c r="H173" s="628"/>
      <c r="I173" s="628"/>
      <c r="P173" s="620"/>
      <c r="Q173" s="620"/>
      <c r="R173" s="620"/>
      <c r="S173" s="620"/>
      <c r="T173" s="620"/>
      <c r="U173" s="620"/>
      <c r="W173" s="640"/>
      <c r="X173" s="635"/>
    </row>
    <row r="174" spans="1:24">
      <c r="A174" s="620"/>
      <c r="B174" s="645" t="s">
        <v>3728</v>
      </c>
      <c r="C174" s="619" t="s">
        <v>3729</v>
      </c>
      <c r="E174" s="620"/>
      <c r="F174" s="628"/>
      <c r="G174" s="628"/>
      <c r="H174" s="628"/>
      <c r="I174" s="628"/>
      <c r="P174" s="620"/>
      <c r="Q174" s="620"/>
      <c r="R174" s="620"/>
      <c r="S174" s="620"/>
      <c r="T174" s="620"/>
      <c r="U174" s="620"/>
      <c r="W174" s="640"/>
      <c r="X174" s="635"/>
    </row>
    <row r="175" spans="1:24">
      <c r="A175" s="620"/>
      <c r="B175" s="645" t="s">
        <v>3730</v>
      </c>
      <c r="C175" s="619" t="s">
        <v>3729</v>
      </c>
      <c r="E175" s="620"/>
      <c r="F175" s="628"/>
      <c r="G175" s="628"/>
      <c r="H175" s="628"/>
      <c r="I175" s="628"/>
      <c r="P175" s="620"/>
      <c r="Q175" s="620"/>
      <c r="R175" s="620"/>
      <c r="S175" s="620"/>
      <c r="T175" s="620"/>
      <c r="U175" s="620"/>
      <c r="W175" s="640"/>
      <c r="X175" s="635"/>
    </row>
    <row r="176" spans="1:24">
      <c r="A176" s="620"/>
      <c r="B176" s="645" t="s">
        <v>3731</v>
      </c>
      <c r="C176" s="619" t="s">
        <v>3732</v>
      </c>
      <c r="E176" s="620"/>
      <c r="F176" s="628"/>
      <c r="G176" s="628"/>
      <c r="H176" s="628"/>
      <c r="I176" s="628"/>
      <c r="P176" s="620"/>
      <c r="Q176" s="620"/>
      <c r="R176" s="620"/>
      <c r="S176" s="620"/>
      <c r="T176" s="620"/>
      <c r="U176" s="620"/>
      <c r="W176" s="640"/>
      <c r="X176" s="635"/>
    </row>
    <row r="177" spans="1:24">
      <c r="A177" s="620"/>
      <c r="B177" s="645" t="s">
        <v>3733</v>
      </c>
      <c r="C177" s="619" t="s">
        <v>3732</v>
      </c>
      <c r="E177" s="620"/>
      <c r="F177" s="628"/>
      <c r="G177" s="628"/>
      <c r="H177" s="628"/>
      <c r="I177" s="628"/>
      <c r="P177" s="620"/>
      <c r="Q177" s="620"/>
      <c r="R177" s="620"/>
      <c r="S177" s="620"/>
      <c r="T177" s="620"/>
      <c r="U177" s="620"/>
      <c r="W177" s="640"/>
      <c r="X177" s="635"/>
    </row>
    <row r="178" spans="1:24">
      <c r="A178" s="620"/>
      <c r="B178" s="645" t="s">
        <v>3734</v>
      </c>
      <c r="C178" s="619" t="s">
        <v>3735</v>
      </c>
      <c r="E178" s="620"/>
      <c r="F178" s="628"/>
      <c r="G178" s="628"/>
      <c r="H178" s="628"/>
      <c r="I178" s="628"/>
      <c r="P178" s="620"/>
      <c r="Q178" s="620"/>
      <c r="R178" s="620"/>
      <c r="S178" s="620"/>
      <c r="T178" s="620"/>
      <c r="U178" s="620"/>
      <c r="W178" s="640"/>
      <c r="X178" s="635"/>
    </row>
    <row r="179" spans="1:24">
      <c r="A179" s="620"/>
      <c r="B179" s="645" t="s">
        <v>3736</v>
      </c>
      <c r="C179" s="619" t="s">
        <v>3737</v>
      </c>
      <c r="E179" s="620"/>
      <c r="F179" s="628"/>
      <c r="G179" s="628"/>
      <c r="H179" s="628"/>
      <c r="I179" s="628"/>
      <c r="P179" s="620"/>
      <c r="Q179" s="620"/>
      <c r="R179" s="620"/>
      <c r="S179" s="620"/>
      <c r="T179" s="620"/>
      <c r="U179" s="620"/>
      <c r="W179" s="640"/>
      <c r="X179" s="635"/>
    </row>
    <row r="180" spans="1:24">
      <c r="A180" s="620"/>
      <c r="B180" s="645" t="s">
        <v>3738</v>
      </c>
      <c r="C180" s="619" t="s">
        <v>3739</v>
      </c>
      <c r="E180" s="620"/>
      <c r="F180" s="628"/>
      <c r="G180" s="628"/>
      <c r="H180" s="628"/>
      <c r="I180" s="628"/>
      <c r="P180" s="620"/>
      <c r="Q180" s="620"/>
      <c r="R180" s="620"/>
      <c r="S180" s="620"/>
      <c r="T180" s="620"/>
      <c r="U180" s="620"/>
      <c r="W180" s="640"/>
      <c r="X180" s="635"/>
    </row>
    <row r="181" spans="1:24">
      <c r="A181" s="620"/>
      <c r="B181" s="645" t="s">
        <v>3740</v>
      </c>
      <c r="C181" s="619" t="s">
        <v>3741</v>
      </c>
      <c r="E181" s="620"/>
      <c r="F181" s="628"/>
      <c r="G181" s="628"/>
      <c r="H181" s="628"/>
      <c r="I181" s="628"/>
      <c r="P181" s="620"/>
      <c r="Q181" s="620"/>
      <c r="R181" s="620"/>
      <c r="S181" s="620"/>
      <c r="T181" s="620"/>
      <c r="U181" s="620"/>
      <c r="W181" s="640"/>
      <c r="X181" s="635"/>
    </row>
    <row r="182" spans="1:24">
      <c r="A182" s="620"/>
      <c r="B182" s="645" t="s">
        <v>3742</v>
      </c>
      <c r="C182" s="619" t="s">
        <v>3743</v>
      </c>
      <c r="E182" s="620"/>
      <c r="P182" s="620"/>
      <c r="Q182" s="620"/>
      <c r="R182" s="620"/>
      <c r="S182" s="620"/>
      <c r="T182" s="620"/>
      <c r="U182" s="620"/>
      <c r="W182" s="640"/>
      <c r="X182" s="635"/>
    </row>
    <row r="183" spans="1:24">
      <c r="A183" s="620"/>
      <c r="B183" s="645" t="s">
        <v>3744</v>
      </c>
      <c r="C183" s="619" t="s">
        <v>3745</v>
      </c>
      <c r="E183" s="620"/>
      <c r="P183" s="620"/>
      <c r="Q183" s="620"/>
      <c r="R183" s="620"/>
      <c r="S183" s="620"/>
      <c r="T183" s="620"/>
      <c r="U183" s="620"/>
      <c r="W183" s="640"/>
      <c r="X183" s="635"/>
    </row>
    <row r="184" spans="1:24">
      <c r="A184" s="620"/>
      <c r="B184" s="645" t="s">
        <v>3746</v>
      </c>
      <c r="C184" s="619" t="s">
        <v>3745</v>
      </c>
      <c r="E184" s="620"/>
      <c r="P184" s="620"/>
      <c r="Q184" s="620"/>
      <c r="R184" s="620"/>
      <c r="S184" s="620"/>
      <c r="T184" s="620"/>
      <c r="U184" s="620"/>
      <c r="W184" s="640"/>
      <c r="X184" s="635"/>
    </row>
    <row r="185" spans="1:24">
      <c r="A185" s="620"/>
      <c r="B185" s="645" t="s">
        <v>3747</v>
      </c>
      <c r="C185" s="619" t="s">
        <v>3748</v>
      </c>
      <c r="E185" s="620"/>
      <c r="P185" s="620"/>
      <c r="Q185" s="620"/>
      <c r="R185" s="620"/>
      <c r="S185" s="620"/>
      <c r="T185" s="620"/>
      <c r="U185" s="620"/>
      <c r="W185" s="640"/>
      <c r="X185" s="635"/>
    </row>
    <row r="186" spans="1:24">
      <c r="A186" s="620"/>
      <c r="B186" s="645" t="s">
        <v>3749</v>
      </c>
      <c r="C186" s="619" t="s">
        <v>3748</v>
      </c>
      <c r="E186" s="620"/>
      <c r="P186" s="620"/>
      <c r="Q186" s="620"/>
      <c r="R186" s="620"/>
      <c r="S186" s="620"/>
      <c r="T186" s="620"/>
      <c r="U186" s="620"/>
      <c r="W186" s="640"/>
      <c r="X186" s="635"/>
    </row>
    <row r="187" spans="1:24">
      <c r="A187" s="620"/>
      <c r="B187" s="645" t="s">
        <v>3750</v>
      </c>
      <c r="C187" s="619" t="s">
        <v>1195</v>
      </c>
      <c r="E187" s="620"/>
      <c r="P187" s="620"/>
      <c r="Q187" s="620"/>
      <c r="R187" s="620"/>
      <c r="S187" s="620"/>
      <c r="T187" s="620"/>
      <c r="U187" s="620"/>
      <c r="W187" s="640"/>
      <c r="X187" s="635"/>
    </row>
    <row r="188" spans="1:24">
      <c r="A188" s="620"/>
      <c r="B188" s="645" t="s">
        <v>1196</v>
      </c>
      <c r="C188" s="619" t="s">
        <v>1195</v>
      </c>
      <c r="E188" s="620"/>
      <c r="G188" s="620" t="s">
        <v>2810</v>
      </c>
      <c r="P188" s="620"/>
      <c r="Q188" s="620"/>
      <c r="R188" s="620"/>
      <c r="S188" s="620"/>
      <c r="T188" s="620"/>
      <c r="U188" s="620"/>
      <c r="W188" s="640"/>
      <c r="X188" s="635"/>
    </row>
    <row r="189" spans="1:24">
      <c r="A189" s="620"/>
      <c r="B189" s="645" t="s">
        <v>1197</v>
      </c>
      <c r="C189" s="619" t="s">
        <v>1198</v>
      </c>
      <c r="E189" s="620"/>
      <c r="G189" t="s">
        <v>2786</v>
      </c>
      <c r="P189" s="620"/>
      <c r="Q189" s="620"/>
      <c r="R189" s="620"/>
      <c r="S189" s="620"/>
      <c r="T189" s="620"/>
      <c r="U189" s="620"/>
      <c r="W189" s="640"/>
      <c r="X189" s="635"/>
    </row>
    <row r="190" spans="1:24">
      <c r="A190" s="620"/>
      <c r="B190" s="645" t="s">
        <v>1200</v>
      </c>
      <c r="C190" s="619" t="s">
        <v>1201</v>
      </c>
      <c r="E190" s="620"/>
      <c r="G190" t="s">
        <v>2787</v>
      </c>
      <c r="P190" s="620"/>
      <c r="Q190" s="620"/>
      <c r="R190" s="620"/>
      <c r="S190" s="620"/>
      <c r="T190" s="620"/>
      <c r="U190" s="620"/>
      <c r="W190" s="640"/>
      <c r="X190" s="635"/>
    </row>
    <row r="191" spans="1:24">
      <c r="A191" s="620"/>
      <c r="B191" s="645" t="s">
        <v>1202</v>
      </c>
      <c r="C191" s="619" t="s">
        <v>1203</v>
      </c>
      <c r="E191" s="620"/>
      <c r="G191" t="s">
        <v>2788</v>
      </c>
      <c r="P191" s="620"/>
      <c r="Q191" s="620"/>
      <c r="R191" s="620"/>
      <c r="S191" s="620"/>
      <c r="T191" s="620"/>
      <c r="U191" s="620"/>
      <c r="W191" s="640"/>
      <c r="X191" s="635"/>
    </row>
    <row r="192" spans="1:24">
      <c r="A192" s="620"/>
      <c r="B192" s="645" t="s">
        <v>1204</v>
      </c>
      <c r="C192" s="619" t="s">
        <v>1205</v>
      </c>
      <c r="E192" s="620"/>
      <c r="G192" t="s">
        <v>2789</v>
      </c>
      <c r="P192" s="620"/>
      <c r="Q192" s="620"/>
      <c r="R192" s="620"/>
      <c r="S192" s="620"/>
      <c r="T192" s="620"/>
      <c r="U192" s="620"/>
      <c r="W192" s="640"/>
      <c r="X192" s="635"/>
    </row>
    <row r="193" spans="1:24">
      <c r="A193" s="620"/>
      <c r="B193" s="645" t="s">
        <v>1206</v>
      </c>
      <c r="C193" s="619" t="s">
        <v>1222</v>
      </c>
      <c r="E193" s="620"/>
      <c r="G193" t="s">
        <v>2790</v>
      </c>
      <c r="P193" s="620"/>
      <c r="Q193" s="620"/>
      <c r="R193" s="620"/>
      <c r="S193" s="620"/>
      <c r="T193" s="620"/>
      <c r="U193" s="620"/>
      <c r="W193" s="640"/>
      <c r="X193" s="635"/>
    </row>
    <row r="194" spans="1:24">
      <c r="A194" s="620"/>
      <c r="B194" s="645" t="s">
        <v>1223</v>
      </c>
      <c r="C194" s="619" t="s">
        <v>1224</v>
      </c>
      <c r="E194" s="620"/>
      <c r="G194" t="s">
        <v>763</v>
      </c>
      <c r="P194" s="620"/>
      <c r="Q194" s="620"/>
      <c r="R194" s="620"/>
      <c r="S194" s="620"/>
      <c r="T194" s="620"/>
      <c r="U194" s="620"/>
      <c r="W194" s="640"/>
      <c r="X194" s="635"/>
    </row>
    <row r="195" spans="1:24">
      <c r="A195" s="620"/>
      <c r="B195" s="645" t="s">
        <v>1225</v>
      </c>
      <c r="C195" s="619" t="s">
        <v>1226</v>
      </c>
      <c r="E195" s="620"/>
      <c r="G195" t="s">
        <v>2791</v>
      </c>
      <c r="P195" s="620"/>
      <c r="Q195" s="620"/>
      <c r="R195" s="620"/>
      <c r="S195" s="620"/>
      <c r="T195" s="620"/>
      <c r="U195" s="620"/>
      <c r="W195" s="640"/>
      <c r="X195" s="635"/>
    </row>
    <row r="196" spans="1:24">
      <c r="A196" s="620"/>
      <c r="B196" s="645" t="s">
        <v>1227</v>
      </c>
      <c r="C196" s="619" t="s">
        <v>1228</v>
      </c>
      <c r="E196" s="620"/>
      <c r="G196" t="s">
        <v>2792</v>
      </c>
      <c r="P196" s="620"/>
      <c r="Q196" s="620"/>
      <c r="R196" s="620"/>
      <c r="S196" s="620"/>
      <c r="T196" s="620"/>
      <c r="U196" s="620"/>
      <c r="W196" s="640"/>
      <c r="X196" s="635"/>
    </row>
    <row r="197" spans="1:24">
      <c r="A197" s="620"/>
      <c r="B197" s="645" t="s">
        <v>1229</v>
      </c>
      <c r="C197" s="619" t="s">
        <v>1230</v>
      </c>
      <c r="E197" s="620"/>
      <c r="G197" t="s">
        <v>2793</v>
      </c>
      <c r="P197" s="620"/>
      <c r="Q197" s="620"/>
      <c r="R197" s="620"/>
      <c r="S197" s="620"/>
      <c r="T197" s="620"/>
      <c r="U197" s="620"/>
      <c r="W197" s="640"/>
      <c r="X197" s="635"/>
    </row>
    <row r="198" spans="1:24">
      <c r="A198" s="620"/>
      <c r="B198" s="645" t="s">
        <v>1231</v>
      </c>
      <c r="C198" s="619" t="s">
        <v>1232</v>
      </c>
      <c r="E198" s="620"/>
      <c r="G198" t="s">
        <v>2794</v>
      </c>
      <c r="P198" s="620"/>
      <c r="Q198" s="620"/>
      <c r="R198" s="620"/>
      <c r="S198" s="620"/>
      <c r="T198" s="620"/>
      <c r="U198" s="620"/>
      <c r="W198" s="640"/>
      <c r="X198" s="635"/>
    </row>
    <row r="199" spans="1:24">
      <c r="A199" s="620"/>
      <c r="B199" s="645" t="s">
        <v>1233</v>
      </c>
      <c r="C199" s="619" t="s">
        <v>1234</v>
      </c>
      <c r="E199" s="620"/>
      <c r="G199" t="s">
        <v>2795</v>
      </c>
      <c r="P199" s="620"/>
      <c r="Q199" s="620"/>
      <c r="R199" s="620"/>
      <c r="S199" s="620"/>
      <c r="T199" s="620"/>
      <c r="U199" s="620"/>
      <c r="W199" s="640"/>
      <c r="X199" s="635"/>
    </row>
    <row r="200" spans="1:24">
      <c r="A200" s="620"/>
      <c r="B200" s="645" t="s">
        <v>1235</v>
      </c>
      <c r="C200" s="619" t="s">
        <v>1234</v>
      </c>
      <c r="E200" s="620"/>
      <c r="G200" t="s">
        <v>2796</v>
      </c>
      <c r="P200" s="620"/>
      <c r="Q200" s="620"/>
      <c r="R200" s="620"/>
      <c r="S200" s="620"/>
      <c r="T200" s="620"/>
      <c r="U200" s="620"/>
      <c r="W200" s="640"/>
      <c r="X200" s="635"/>
    </row>
    <row r="201" spans="1:24">
      <c r="A201" s="620"/>
      <c r="B201" s="645" t="s">
        <v>1236</v>
      </c>
      <c r="C201" s="619" t="s">
        <v>1237</v>
      </c>
      <c r="E201" s="620"/>
      <c r="G201" t="s">
        <v>764</v>
      </c>
      <c r="P201" s="620"/>
      <c r="Q201" s="620"/>
      <c r="R201" s="620"/>
      <c r="S201" s="620"/>
      <c r="T201" s="620"/>
      <c r="U201" s="620"/>
      <c r="W201" s="640"/>
      <c r="X201" s="635"/>
    </row>
    <row r="202" spans="1:24">
      <c r="A202" s="620"/>
      <c r="B202" s="645" t="s">
        <v>1238</v>
      </c>
      <c r="C202" s="619" t="s">
        <v>1237</v>
      </c>
      <c r="E202" s="620"/>
      <c r="G202" t="s">
        <v>2797</v>
      </c>
      <c r="P202" s="620"/>
      <c r="Q202" s="620"/>
      <c r="R202" s="620"/>
      <c r="S202" s="620"/>
      <c r="T202" s="620"/>
      <c r="U202" s="620"/>
      <c r="W202" s="640"/>
      <c r="X202" s="635"/>
    </row>
    <row r="203" spans="1:24">
      <c r="A203" s="620"/>
      <c r="B203" s="645" t="s">
        <v>1239</v>
      </c>
      <c r="C203" s="619" t="s">
        <v>1240</v>
      </c>
      <c r="E203" s="620"/>
      <c r="G203" t="s">
        <v>2798</v>
      </c>
      <c r="P203" s="620"/>
      <c r="Q203" s="620"/>
      <c r="R203" s="620"/>
      <c r="S203" s="620"/>
      <c r="T203" s="620"/>
      <c r="U203" s="620"/>
      <c r="W203" s="640"/>
      <c r="X203" s="635"/>
    </row>
    <row r="204" spans="1:24">
      <c r="A204" s="620"/>
      <c r="B204" s="645" t="s">
        <v>1241</v>
      </c>
      <c r="C204" s="619" t="s">
        <v>1242</v>
      </c>
      <c r="E204" s="620"/>
      <c r="G204" t="s">
        <v>765</v>
      </c>
      <c r="P204" s="620"/>
      <c r="Q204" s="620"/>
      <c r="R204" s="620"/>
      <c r="S204" s="620"/>
      <c r="T204" s="620"/>
      <c r="U204" s="620"/>
      <c r="W204" s="640"/>
      <c r="X204" s="635"/>
    </row>
    <row r="205" spans="1:24">
      <c r="A205" s="620"/>
      <c r="B205" s="645" t="s">
        <v>1243</v>
      </c>
      <c r="C205" s="619" t="s">
        <v>1242</v>
      </c>
      <c r="E205" s="620"/>
      <c r="G205" t="s">
        <v>2799</v>
      </c>
      <c r="P205" s="620"/>
      <c r="Q205" s="620"/>
      <c r="R205" s="620"/>
      <c r="S205" s="620"/>
      <c r="T205" s="620"/>
      <c r="U205" s="620"/>
      <c r="W205" s="640"/>
      <c r="X205" s="635"/>
    </row>
    <row r="206" spans="1:24">
      <c r="A206" s="620"/>
      <c r="B206" s="645" t="s">
        <v>1244</v>
      </c>
      <c r="C206" s="619" t="s">
        <v>1245</v>
      </c>
      <c r="E206" s="620"/>
      <c r="G206" t="s">
        <v>2800</v>
      </c>
      <c r="P206" s="620"/>
      <c r="Q206" s="620"/>
      <c r="R206" s="620"/>
      <c r="S206" s="620"/>
      <c r="T206" s="620"/>
      <c r="U206" s="620"/>
      <c r="W206" s="640"/>
      <c r="X206" s="635"/>
    </row>
    <row r="207" spans="1:24">
      <c r="A207" s="620"/>
      <c r="B207" s="645" t="s">
        <v>1246</v>
      </c>
      <c r="C207" s="619" t="s">
        <v>1245</v>
      </c>
      <c r="E207" s="620"/>
      <c r="G207" t="s">
        <v>766</v>
      </c>
      <c r="P207" s="620"/>
      <c r="Q207" s="620"/>
      <c r="R207" s="620"/>
      <c r="S207" s="620"/>
      <c r="T207" s="620"/>
      <c r="U207" s="620"/>
      <c r="W207" s="640"/>
      <c r="X207" s="635"/>
    </row>
    <row r="208" spans="1:24">
      <c r="A208" s="620"/>
      <c r="B208" s="645" t="s">
        <v>1247</v>
      </c>
      <c r="C208" s="619" t="s">
        <v>1248</v>
      </c>
      <c r="E208" s="620"/>
      <c r="G208" t="s">
        <v>2801</v>
      </c>
      <c r="P208" s="620"/>
      <c r="Q208" s="620"/>
      <c r="R208" s="620"/>
      <c r="S208" s="620"/>
      <c r="T208" s="620"/>
      <c r="U208" s="620"/>
      <c r="W208" s="640"/>
      <c r="X208" s="635"/>
    </row>
    <row r="209" spans="1:24">
      <c r="A209" s="620"/>
      <c r="B209" s="645" t="s">
        <v>1249</v>
      </c>
      <c r="C209" s="619" t="s">
        <v>1250</v>
      </c>
      <c r="E209" s="620"/>
      <c r="G209" t="s">
        <v>2802</v>
      </c>
      <c r="P209" s="620"/>
      <c r="Q209" s="620"/>
      <c r="R209" s="620"/>
      <c r="S209" s="620"/>
      <c r="T209" s="620"/>
      <c r="U209" s="620"/>
      <c r="W209" s="640"/>
      <c r="X209" s="635"/>
    </row>
    <row r="210" spans="1:24">
      <c r="A210" s="620"/>
      <c r="B210" s="645" t="s">
        <v>1251</v>
      </c>
      <c r="C210" s="619" t="s">
        <v>1252</v>
      </c>
      <c r="E210" s="620"/>
      <c r="G210" t="s">
        <v>2803</v>
      </c>
      <c r="P210" s="620"/>
      <c r="Q210" s="620"/>
      <c r="R210" s="620"/>
      <c r="S210" s="620"/>
      <c r="T210" s="620"/>
      <c r="U210" s="620"/>
      <c r="W210" s="640"/>
      <c r="X210" s="635"/>
    </row>
    <row r="211" spans="1:24">
      <c r="A211" s="620"/>
      <c r="B211" s="645" t="s">
        <v>1253</v>
      </c>
      <c r="C211" s="619" t="s">
        <v>1254</v>
      </c>
      <c r="E211" s="620"/>
      <c r="G211" t="s">
        <v>2804</v>
      </c>
      <c r="P211" s="620"/>
      <c r="Q211" s="620"/>
      <c r="R211" s="620"/>
      <c r="S211" s="620"/>
      <c r="T211" s="620"/>
      <c r="U211" s="620"/>
      <c r="W211" s="640"/>
      <c r="X211" s="635"/>
    </row>
    <row r="212" spans="1:24">
      <c r="A212" s="620"/>
      <c r="B212" s="645" t="s">
        <v>1255</v>
      </c>
      <c r="C212" s="619" t="s">
        <v>1256</v>
      </c>
      <c r="E212" s="620"/>
      <c r="G212" t="s">
        <v>767</v>
      </c>
      <c r="P212" s="620"/>
      <c r="Q212" s="620"/>
      <c r="R212" s="620"/>
      <c r="S212" s="620"/>
      <c r="T212" s="620"/>
      <c r="U212" s="620"/>
      <c r="W212" s="640"/>
      <c r="X212" s="635"/>
    </row>
    <row r="213" spans="1:24">
      <c r="A213" s="620"/>
      <c r="B213" s="645" t="s">
        <v>1259</v>
      </c>
      <c r="C213" s="619" t="s">
        <v>1260</v>
      </c>
      <c r="E213" s="620"/>
      <c r="G213" t="s">
        <v>2805</v>
      </c>
      <c r="P213" s="620"/>
      <c r="Q213" s="620"/>
      <c r="R213" s="620"/>
      <c r="S213" s="620"/>
      <c r="T213" s="620"/>
      <c r="U213" s="620"/>
      <c r="W213" s="640"/>
      <c r="X213" s="635"/>
    </row>
    <row r="214" spans="1:24">
      <c r="A214" s="620"/>
      <c r="B214" s="645" t="s">
        <v>1261</v>
      </c>
      <c r="C214" s="619" t="s">
        <v>1260</v>
      </c>
      <c r="E214" s="620"/>
      <c r="G214" t="s">
        <v>2806</v>
      </c>
      <c r="P214" s="620"/>
      <c r="Q214" s="620"/>
      <c r="R214" s="620"/>
      <c r="S214" s="620"/>
      <c r="T214" s="620"/>
      <c r="U214" s="620"/>
      <c r="W214" s="640"/>
      <c r="X214" s="635"/>
    </row>
    <row r="215" spans="1:24">
      <c r="A215" s="620"/>
      <c r="B215" s="645" t="s">
        <v>1262</v>
      </c>
      <c r="C215" s="619" t="s">
        <v>1263</v>
      </c>
      <c r="E215" s="620"/>
      <c r="G215" t="s">
        <v>2807</v>
      </c>
      <c r="P215" s="620"/>
      <c r="Q215" s="620"/>
      <c r="R215" s="620"/>
      <c r="S215" s="620"/>
      <c r="T215" s="620"/>
      <c r="U215" s="620"/>
      <c r="W215" s="640"/>
      <c r="X215" s="635"/>
    </row>
    <row r="216" spans="1:24">
      <c r="A216" s="620"/>
      <c r="B216" s="645" t="s">
        <v>1264</v>
      </c>
      <c r="C216" s="619" t="s">
        <v>1265</v>
      </c>
      <c r="E216" s="620"/>
      <c r="G216" t="s">
        <v>2808</v>
      </c>
      <c r="P216" s="620"/>
      <c r="Q216" s="620"/>
      <c r="R216" s="620"/>
      <c r="S216" s="620"/>
      <c r="T216" s="620"/>
      <c r="U216" s="620"/>
      <c r="W216" s="640"/>
      <c r="X216" s="635"/>
    </row>
    <row r="217" spans="1:24">
      <c r="A217" s="620"/>
      <c r="B217" s="645" t="s">
        <v>1266</v>
      </c>
      <c r="C217" s="619" t="s">
        <v>1265</v>
      </c>
      <c r="E217" s="620"/>
      <c r="G217" t="s">
        <v>2809</v>
      </c>
      <c r="P217" s="620"/>
      <c r="Q217" s="620"/>
      <c r="R217" s="620"/>
      <c r="S217" s="620"/>
      <c r="T217" s="620"/>
      <c r="U217" s="620"/>
      <c r="W217" s="640"/>
      <c r="X217" s="635"/>
    </row>
    <row r="218" spans="1:24">
      <c r="A218" s="620"/>
      <c r="B218" s="645" t="s">
        <v>1267</v>
      </c>
      <c r="C218" s="619" t="s">
        <v>1268</v>
      </c>
      <c r="E218" s="620"/>
      <c r="G218" t="s">
        <v>768</v>
      </c>
      <c r="P218" s="620"/>
      <c r="Q218" s="620"/>
      <c r="R218" s="620"/>
      <c r="S218" s="620"/>
      <c r="T218" s="620"/>
      <c r="U218" s="620"/>
      <c r="W218" s="640"/>
      <c r="X218" s="635"/>
    </row>
    <row r="219" spans="1:24">
      <c r="A219" s="620"/>
      <c r="B219" s="645" t="s">
        <v>1269</v>
      </c>
      <c r="C219" s="619" t="s">
        <v>1268</v>
      </c>
      <c r="E219" s="620"/>
      <c r="G219" t="s">
        <v>769</v>
      </c>
      <c r="P219" s="620"/>
      <c r="Q219" s="620"/>
      <c r="R219" s="620"/>
      <c r="S219" s="620"/>
      <c r="T219" s="620"/>
      <c r="U219" s="620"/>
      <c r="W219" s="640"/>
      <c r="X219" s="635"/>
    </row>
    <row r="220" spans="1:24">
      <c r="A220" s="620"/>
      <c r="B220" s="645" t="s">
        <v>1270</v>
      </c>
      <c r="C220" s="619" t="s">
        <v>1271</v>
      </c>
      <c r="E220" s="620"/>
      <c r="G220" t="s">
        <v>770</v>
      </c>
      <c r="P220" s="620"/>
      <c r="Q220" s="620"/>
      <c r="R220" s="620"/>
      <c r="S220" s="620"/>
      <c r="T220" s="620"/>
      <c r="U220" s="620"/>
      <c r="W220" s="640"/>
      <c r="X220" s="635"/>
    </row>
    <row r="221" spans="1:24">
      <c r="A221" s="620"/>
      <c r="B221" s="645" t="s">
        <v>1272</v>
      </c>
      <c r="C221" s="619" t="s">
        <v>1273</v>
      </c>
      <c r="E221" s="620"/>
      <c r="G221" t="s">
        <v>1635</v>
      </c>
      <c r="P221" s="620"/>
      <c r="Q221" s="620"/>
      <c r="R221" s="620"/>
      <c r="S221" s="620"/>
      <c r="T221" s="620"/>
      <c r="U221" s="620"/>
      <c r="W221" s="640"/>
      <c r="X221" s="635"/>
    </row>
    <row r="222" spans="1:24">
      <c r="A222" s="620"/>
      <c r="B222" s="645" t="s">
        <v>1276</v>
      </c>
      <c r="C222" s="619" t="s">
        <v>1277</v>
      </c>
      <c r="E222" s="620"/>
      <c r="G222" t="s">
        <v>2722</v>
      </c>
      <c r="P222" s="620"/>
      <c r="Q222" s="620"/>
      <c r="R222" s="620"/>
      <c r="S222" s="620"/>
      <c r="T222" s="620"/>
      <c r="U222" s="620"/>
      <c r="W222" s="640"/>
      <c r="X222" s="635"/>
    </row>
    <row r="223" spans="1:24">
      <c r="A223" s="620"/>
      <c r="B223" s="645" t="s">
        <v>1280</v>
      </c>
      <c r="C223" s="619" t="s">
        <v>1281</v>
      </c>
      <c r="E223" s="620"/>
      <c r="G223" t="s">
        <v>2723</v>
      </c>
      <c r="P223" s="620"/>
      <c r="Q223" s="620"/>
      <c r="R223" s="620"/>
      <c r="S223" s="620"/>
      <c r="T223" s="620"/>
      <c r="U223" s="620"/>
      <c r="W223" s="640"/>
      <c r="X223" s="635"/>
    </row>
    <row r="224" spans="1:24">
      <c r="A224" s="620"/>
      <c r="B224" s="645" t="s">
        <v>1282</v>
      </c>
      <c r="C224" s="619" t="s">
        <v>1283</v>
      </c>
      <c r="E224" s="620"/>
      <c r="G224" t="s">
        <v>2724</v>
      </c>
      <c r="P224" s="620"/>
      <c r="Q224" s="620"/>
      <c r="R224" s="620"/>
      <c r="S224" s="620"/>
      <c r="T224" s="620"/>
      <c r="U224" s="620"/>
      <c r="W224" s="640"/>
      <c r="X224" s="635"/>
    </row>
    <row r="225" spans="1:24">
      <c r="A225" s="620"/>
      <c r="B225" s="645" t="s">
        <v>1284</v>
      </c>
      <c r="C225" s="619" t="s">
        <v>1283</v>
      </c>
      <c r="E225" s="620"/>
      <c r="G225" t="s">
        <v>2725</v>
      </c>
      <c r="P225" s="620"/>
      <c r="Q225" s="620"/>
      <c r="R225" s="620"/>
      <c r="S225" s="620"/>
      <c r="T225" s="620"/>
      <c r="U225" s="620"/>
      <c r="W225" s="640"/>
      <c r="X225" s="635"/>
    </row>
    <row r="226" spans="1:24">
      <c r="A226" s="620"/>
      <c r="B226" s="645" t="s">
        <v>1285</v>
      </c>
      <c r="C226" s="619" t="s">
        <v>1286</v>
      </c>
      <c r="E226" s="620"/>
      <c r="G226" t="s">
        <v>2726</v>
      </c>
      <c r="P226" s="620"/>
      <c r="Q226" s="620"/>
      <c r="R226" s="620"/>
      <c r="S226" s="620"/>
      <c r="T226" s="620"/>
      <c r="U226" s="620"/>
      <c r="W226" s="640"/>
      <c r="X226" s="635"/>
    </row>
    <row r="227" spans="1:24">
      <c r="A227" s="620"/>
      <c r="B227" s="645" t="s">
        <v>1287</v>
      </c>
      <c r="C227" s="619" t="s">
        <v>1286</v>
      </c>
      <c r="E227" s="620"/>
      <c r="G227" t="s">
        <v>2727</v>
      </c>
      <c r="P227" s="620"/>
      <c r="Q227" s="620"/>
      <c r="R227" s="620"/>
      <c r="S227" s="620"/>
      <c r="T227" s="620"/>
      <c r="U227" s="620"/>
      <c r="W227" s="640"/>
      <c r="X227" s="635"/>
    </row>
    <row r="228" spans="1:24">
      <c r="A228" s="620"/>
      <c r="B228" s="645" t="s">
        <v>1288</v>
      </c>
      <c r="C228" s="619" t="s">
        <v>1289</v>
      </c>
      <c r="E228" s="620"/>
      <c r="G228" t="s">
        <v>2728</v>
      </c>
      <c r="P228" s="620"/>
      <c r="Q228" s="620"/>
      <c r="R228" s="620"/>
      <c r="S228" s="620"/>
      <c r="T228" s="620"/>
      <c r="U228" s="620"/>
      <c r="W228" s="640"/>
      <c r="X228" s="635"/>
    </row>
    <row r="229" spans="1:24">
      <c r="A229" s="620"/>
      <c r="B229" s="645" t="s">
        <v>1387</v>
      </c>
      <c r="C229" s="619" t="s">
        <v>1388</v>
      </c>
      <c r="E229" s="620"/>
      <c r="G229" t="s">
        <v>2729</v>
      </c>
      <c r="P229" s="620"/>
      <c r="Q229" s="620"/>
      <c r="R229" s="620"/>
      <c r="S229" s="620"/>
      <c r="T229" s="620"/>
      <c r="U229" s="620"/>
      <c r="W229" s="640"/>
      <c r="X229" s="635"/>
    </row>
    <row r="230" spans="1:24">
      <c r="A230" s="620"/>
      <c r="B230" s="645" t="s">
        <v>1389</v>
      </c>
      <c r="C230" s="619" t="s">
        <v>1390</v>
      </c>
      <c r="E230" s="620"/>
      <c r="G230" t="s">
        <v>2730</v>
      </c>
      <c r="P230" s="620"/>
      <c r="Q230" s="620"/>
      <c r="R230" s="620"/>
      <c r="S230" s="620"/>
      <c r="T230" s="620"/>
      <c r="U230" s="620"/>
      <c r="W230" s="640"/>
      <c r="X230" s="635"/>
    </row>
    <row r="231" spans="1:24">
      <c r="A231" s="620"/>
      <c r="B231" s="645" t="s">
        <v>1393</v>
      </c>
      <c r="C231" s="619" t="s">
        <v>1394</v>
      </c>
      <c r="E231" s="620"/>
      <c r="G231" t="s">
        <v>2128</v>
      </c>
      <c r="P231" s="620"/>
      <c r="Q231" s="620"/>
      <c r="R231" s="620"/>
      <c r="S231" s="620"/>
      <c r="T231" s="620"/>
      <c r="U231" s="620"/>
      <c r="W231" s="640"/>
      <c r="X231" s="635"/>
    </row>
    <row r="232" spans="1:24">
      <c r="A232" s="620"/>
      <c r="B232" s="645" t="s">
        <v>1395</v>
      </c>
      <c r="C232" s="619" t="s">
        <v>1394</v>
      </c>
      <c r="E232" s="620"/>
      <c r="P232" s="620"/>
      <c r="Q232" s="620"/>
      <c r="R232" s="620"/>
      <c r="S232" s="620"/>
      <c r="T232" s="620"/>
      <c r="U232" s="620"/>
      <c r="W232" s="640"/>
      <c r="X232" s="635"/>
    </row>
    <row r="233" spans="1:24">
      <c r="A233" s="620"/>
      <c r="B233" s="645" t="s">
        <v>1396</v>
      </c>
      <c r="C233" s="619" t="s">
        <v>1397</v>
      </c>
      <c r="E233" s="620"/>
      <c r="P233" s="620"/>
      <c r="Q233" s="620"/>
      <c r="R233" s="620"/>
      <c r="S233" s="620"/>
      <c r="T233" s="620"/>
      <c r="U233" s="620"/>
      <c r="W233" s="640"/>
      <c r="X233" s="635"/>
    </row>
    <row r="234" spans="1:24">
      <c r="A234" s="620"/>
      <c r="B234" s="645" t="s">
        <v>1398</v>
      </c>
      <c r="C234" s="619" t="s">
        <v>1397</v>
      </c>
      <c r="E234" s="620"/>
      <c r="P234" s="620"/>
      <c r="Q234" s="620"/>
      <c r="R234" s="620"/>
      <c r="S234" s="620"/>
      <c r="T234" s="620"/>
      <c r="U234" s="620"/>
      <c r="W234" s="640"/>
      <c r="X234" s="635"/>
    </row>
    <row r="235" spans="1:24">
      <c r="A235" s="620"/>
      <c r="B235" s="645" t="s">
        <v>1399</v>
      </c>
      <c r="C235" s="619" t="s">
        <v>1400</v>
      </c>
      <c r="E235" s="620"/>
      <c r="P235" s="620"/>
      <c r="Q235" s="620"/>
      <c r="R235" s="620"/>
      <c r="S235" s="620"/>
      <c r="T235" s="620"/>
      <c r="U235" s="620"/>
      <c r="W235" s="640"/>
      <c r="X235" s="635"/>
    </row>
    <row r="236" spans="1:24">
      <c r="A236" s="620"/>
      <c r="B236" s="645" t="s">
        <v>2608</v>
      </c>
      <c r="C236" s="619" t="s">
        <v>1400</v>
      </c>
      <c r="E236" s="620"/>
      <c r="G236" s="2056" t="s">
        <v>5092</v>
      </c>
      <c r="H236" s="2056"/>
      <c r="I236" s="2056"/>
      <c r="P236" s="620"/>
      <c r="Q236" s="620"/>
      <c r="R236" s="620"/>
      <c r="S236" s="620"/>
      <c r="T236" s="620"/>
      <c r="U236" s="620"/>
      <c r="W236" s="640"/>
      <c r="X236" s="635"/>
    </row>
    <row r="237" spans="1:24">
      <c r="A237" s="620"/>
      <c r="B237" s="645" t="s">
        <v>2609</v>
      </c>
      <c r="C237" s="619" t="s">
        <v>2610</v>
      </c>
      <c r="E237" s="620"/>
      <c r="G237" s="815" t="s">
        <v>1666</v>
      </c>
      <c r="H237" s="816" t="s">
        <v>3920</v>
      </c>
      <c r="I237" s="815" t="s">
        <v>1666</v>
      </c>
      <c r="P237" s="620"/>
      <c r="Q237" s="620"/>
      <c r="R237" s="620"/>
      <c r="S237" s="620"/>
      <c r="T237" s="620"/>
      <c r="U237" s="620"/>
      <c r="W237" s="640"/>
      <c r="X237" s="635"/>
    </row>
    <row r="238" spans="1:24">
      <c r="A238" s="620"/>
      <c r="B238" s="645" t="s">
        <v>2611</v>
      </c>
      <c r="C238" s="619" t="s">
        <v>2610</v>
      </c>
      <c r="E238" s="620"/>
      <c r="G238" s="817"/>
      <c r="H238" s="817"/>
      <c r="I238" s="817"/>
      <c r="P238" s="620"/>
      <c r="Q238" s="620"/>
      <c r="R238" s="620"/>
      <c r="S238" s="620"/>
      <c r="T238" s="620"/>
      <c r="U238" s="620"/>
      <c r="W238" s="640"/>
      <c r="X238" s="635"/>
    </row>
    <row r="239" spans="1:24">
      <c r="A239" s="620"/>
      <c r="B239" s="645" t="s">
        <v>2614</v>
      </c>
      <c r="C239" s="619" t="s">
        <v>2615</v>
      </c>
      <c r="E239" s="620"/>
      <c r="G239" s="818" t="s">
        <v>5281</v>
      </c>
      <c r="H239" s="819" t="s">
        <v>5342</v>
      </c>
      <c r="I239" s="815" t="s">
        <v>5281</v>
      </c>
      <c r="P239" s="620"/>
      <c r="Q239" s="620"/>
      <c r="R239" s="620"/>
      <c r="S239" s="620"/>
      <c r="T239" s="620"/>
      <c r="U239" s="620"/>
      <c r="W239" s="640"/>
      <c r="X239" s="635"/>
    </row>
    <row r="240" spans="1:24">
      <c r="A240" s="620"/>
      <c r="B240" s="645" t="s">
        <v>2617</v>
      </c>
      <c r="C240" s="619" t="s">
        <v>2618</v>
      </c>
      <c r="E240" s="620"/>
      <c r="G240" s="818" t="s">
        <v>5110</v>
      </c>
      <c r="H240" s="819" t="s">
        <v>5111</v>
      </c>
      <c r="I240" s="815" t="s">
        <v>5110</v>
      </c>
      <c r="P240" s="620"/>
      <c r="Q240" s="620"/>
      <c r="R240" s="620"/>
      <c r="S240" s="620"/>
      <c r="T240" s="620"/>
      <c r="U240" s="620"/>
      <c r="W240" s="640"/>
      <c r="X240" s="635"/>
    </row>
    <row r="241" spans="1:24">
      <c r="A241" s="620"/>
      <c r="B241" s="645" t="s">
        <v>2619</v>
      </c>
      <c r="C241" s="619" t="s">
        <v>2620</v>
      </c>
      <c r="E241" s="620"/>
      <c r="G241" s="818" t="s">
        <v>3943</v>
      </c>
      <c r="H241" s="819" t="s">
        <v>3944</v>
      </c>
      <c r="I241" s="815" t="s">
        <v>3943</v>
      </c>
      <c r="P241" s="620"/>
      <c r="Q241" s="620"/>
      <c r="R241" s="620"/>
      <c r="S241" s="620"/>
      <c r="T241" s="620"/>
      <c r="U241" s="620"/>
      <c r="W241" s="640"/>
      <c r="X241" s="635"/>
    </row>
    <row r="242" spans="1:24">
      <c r="A242" s="620"/>
      <c r="B242" s="645" t="s">
        <v>2621</v>
      </c>
      <c r="C242" s="619" t="s">
        <v>2622</v>
      </c>
      <c r="E242" s="620"/>
      <c r="G242" s="818" t="s">
        <v>5274</v>
      </c>
      <c r="H242" s="819" t="s">
        <v>5275</v>
      </c>
      <c r="I242" s="815" t="s">
        <v>5274</v>
      </c>
      <c r="P242" s="620"/>
      <c r="Q242" s="620"/>
      <c r="R242" s="620"/>
      <c r="S242" s="620"/>
      <c r="T242" s="620"/>
      <c r="U242" s="620"/>
      <c r="W242" s="640"/>
      <c r="X242" s="635"/>
    </row>
    <row r="243" spans="1:24">
      <c r="A243" s="620"/>
      <c r="B243" s="645" t="s">
        <v>2624</v>
      </c>
      <c r="C243" s="619" t="s">
        <v>2625</v>
      </c>
      <c r="E243" s="620"/>
      <c r="G243" s="818" t="s">
        <v>5233</v>
      </c>
      <c r="H243" s="819" t="s">
        <v>5234</v>
      </c>
      <c r="I243" s="815" t="s">
        <v>5233</v>
      </c>
      <c r="P243" s="620"/>
      <c r="Q243" s="620"/>
      <c r="R243" s="620"/>
      <c r="S243" s="620"/>
      <c r="T243" s="620"/>
      <c r="U243" s="620"/>
      <c r="W243" s="640"/>
      <c r="X243" s="635"/>
    </row>
    <row r="244" spans="1:24">
      <c r="A244" s="620"/>
      <c r="B244" s="645" t="s">
        <v>2628</v>
      </c>
      <c r="C244" s="619" t="s">
        <v>2629</v>
      </c>
      <c r="E244" s="620"/>
      <c r="G244" s="818" t="s">
        <v>5235</v>
      </c>
      <c r="H244" s="819" t="s">
        <v>5236</v>
      </c>
      <c r="I244" s="815" t="s">
        <v>5235</v>
      </c>
      <c r="P244" s="620"/>
      <c r="Q244" s="620"/>
      <c r="R244" s="620"/>
      <c r="S244" s="620"/>
      <c r="T244" s="620"/>
      <c r="U244" s="620"/>
      <c r="W244" s="640"/>
      <c r="X244" s="635"/>
    </row>
    <row r="245" spans="1:24">
      <c r="A245" s="620"/>
      <c r="B245" s="645" t="s">
        <v>2630</v>
      </c>
      <c r="C245" s="619" t="s">
        <v>2631</v>
      </c>
      <c r="E245" s="620"/>
      <c r="G245" s="818" t="s">
        <v>5084</v>
      </c>
      <c r="H245" s="819" t="s">
        <v>5316</v>
      </c>
      <c r="I245" s="815" t="s">
        <v>5084</v>
      </c>
      <c r="P245" s="620"/>
      <c r="Q245" s="620"/>
      <c r="R245" s="620"/>
      <c r="S245" s="620"/>
      <c r="T245" s="620"/>
      <c r="U245" s="620"/>
      <c r="W245" s="640"/>
      <c r="X245" s="635"/>
    </row>
    <row r="246" spans="1:24">
      <c r="A246" s="620"/>
      <c r="B246" s="645" t="s">
        <v>2632</v>
      </c>
      <c r="C246" s="619" t="s">
        <v>2633</v>
      </c>
      <c r="E246" s="620"/>
      <c r="G246" s="818" t="s">
        <v>5224</v>
      </c>
      <c r="H246" s="819" t="s">
        <v>3950</v>
      </c>
      <c r="I246" s="815" t="s">
        <v>5224</v>
      </c>
      <c r="P246" s="620"/>
      <c r="Q246" s="620"/>
      <c r="R246" s="620"/>
      <c r="S246" s="620"/>
      <c r="T246" s="620"/>
      <c r="U246" s="620"/>
      <c r="W246" s="640"/>
      <c r="X246" s="635"/>
    </row>
    <row r="247" spans="1:24">
      <c r="A247" s="620"/>
      <c r="B247" s="645" t="s">
        <v>2634</v>
      </c>
      <c r="C247" s="619" t="s">
        <v>2635</v>
      </c>
      <c r="E247" s="620"/>
      <c r="G247" s="818" t="s">
        <v>5048</v>
      </c>
      <c r="H247" s="819" t="s">
        <v>3951</v>
      </c>
      <c r="I247" s="815" t="s">
        <v>5048</v>
      </c>
      <c r="P247" s="620"/>
      <c r="Q247" s="620"/>
      <c r="R247" s="620"/>
      <c r="S247" s="620"/>
      <c r="T247" s="620"/>
      <c r="U247" s="620"/>
      <c r="W247" s="640"/>
      <c r="X247" s="635"/>
    </row>
    <row r="248" spans="1:24">
      <c r="A248" s="620"/>
      <c r="B248" s="645" t="s">
        <v>2636</v>
      </c>
      <c r="C248" s="619" t="s">
        <v>2637</v>
      </c>
      <c r="E248" s="620"/>
      <c r="G248" s="818" t="s">
        <v>5030</v>
      </c>
      <c r="H248" s="819" t="s">
        <v>3952</v>
      </c>
      <c r="I248" s="815" t="s">
        <v>5030</v>
      </c>
      <c r="P248" s="620"/>
      <c r="Q248" s="620"/>
      <c r="R248" s="620"/>
      <c r="S248" s="620"/>
      <c r="T248" s="620"/>
      <c r="U248" s="620"/>
      <c r="W248" s="640"/>
      <c r="X248" s="635"/>
    </row>
    <row r="249" spans="1:24">
      <c r="A249" s="620"/>
      <c r="B249" s="645" t="s">
        <v>2638</v>
      </c>
      <c r="C249" s="619" t="s">
        <v>2637</v>
      </c>
      <c r="E249" s="620"/>
      <c r="G249" s="818" t="s">
        <v>5056</v>
      </c>
      <c r="H249" s="819" t="s">
        <v>3953</v>
      </c>
      <c r="I249" s="815" t="s">
        <v>5056</v>
      </c>
      <c r="P249" s="620"/>
      <c r="Q249" s="620"/>
      <c r="R249" s="620"/>
      <c r="S249" s="620"/>
      <c r="T249" s="620"/>
      <c r="U249" s="620"/>
      <c r="W249" s="640"/>
      <c r="X249" s="635"/>
    </row>
    <row r="250" spans="1:24">
      <c r="A250" s="620"/>
      <c r="B250" s="645" t="s">
        <v>2639</v>
      </c>
      <c r="C250" s="619" t="s">
        <v>2640</v>
      </c>
      <c r="E250" s="620"/>
      <c r="G250" s="818" t="s">
        <v>4104</v>
      </c>
      <c r="H250" s="819" t="s">
        <v>4105</v>
      </c>
      <c r="I250" s="815" t="s">
        <v>4104</v>
      </c>
      <c r="P250" s="620"/>
      <c r="Q250" s="620"/>
      <c r="R250" s="620"/>
      <c r="S250" s="620"/>
      <c r="T250" s="620"/>
      <c r="U250" s="620"/>
      <c r="W250" s="640"/>
      <c r="X250" s="635"/>
    </row>
    <row r="251" spans="1:24">
      <c r="A251" s="620"/>
      <c r="B251" s="645" t="s">
        <v>2641</v>
      </c>
      <c r="C251" s="619" t="s">
        <v>2642</v>
      </c>
      <c r="E251" s="620"/>
      <c r="G251" s="818" t="s">
        <v>3857</v>
      </c>
      <c r="H251" s="819" t="s">
        <v>5086</v>
      </c>
      <c r="I251" s="815" t="s">
        <v>3857</v>
      </c>
      <c r="P251" s="620"/>
      <c r="Q251" s="620"/>
      <c r="R251" s="620"/>
      <c r="S251" s="620"/>
      <c r="T251" s="620"/>
      <c r="U251" s="620"/>
      <c r="W251" s="640"/>
      <c r="X251" s="635"/>
    </row>
    <row r="252" spans="1:24">
      <c r="A252" s="620"/>
      <c r="B252" s="645" t="s">
        <v>2643</v>
      </c>
      <c r="C252" s="619" t="s">
        <v>2644</v>
      </c>
      <c r="E252" s="620"/>
      <c r="G252" s="818" t="s">
        <v>5064</v>
      </c>
      <c r="H252" s="819" t="s">
        <v>5065</v>
      </c>
      <c r="I252" s="815" t="s">
        <v>5064</v>
      </c>
      <c r="P252" s="620"/>
      <c r="Q252" s="620"/>
      <c r="R252" s="620"/>
      <c r="S252" s="620"/>
      <c r="T252" s="620"/>
      <c r="U252" s="620"/>
      <c r="W252" s="640"/>
      <c r="X252" s="635"/>
    </row>
    <row r="253" spans="1:24">
      <c r="A253" s="620"/>
      <c r="B253" s="645" t="s">
        <v>2647</v>
      </c>
      <c r="C253" s="619" t="s">
        <v>2648</v>
      </c>
      <c r="E253" s="620"/>
      <c r="G253" s="818" t="s">
        <v>5087</v>
      </c>
      <c r="H253" s="819" t="s">
        <v>5088</v>
      </c>
      <c r="I253" s="815" t="s">
        <v>5087</v>
      </c>
      <c r="P253" s="620"/>
      <c r="Q253" s="620"/>
      <c r="R253" s="620"/>
      <c r="S253" s="620"/>
      <c r="T253" s="620"/>
      <c r="U253" s="620"/>
      <c r="W253" s="640"/>
      <c r="X253" s="635"/>
    </row>
    <row r="254" spans="1:24">
      <c r="A254" s="620"/>
      <c r="B254" s="645" t="s">
        <v>2649</v>
      </c>
      <c r="C254" s="619" t="s">
        <v>2648</v>
      </c>
      <c r="E254" s="620"/>
      <c r="G254" s="818" t="s">
        <v>3862</v>
      </c>
      <c r="H254" s="819" t="s">
        <v>5325</v>
      </c>
      <c r="I254" s="815" t="s">
        <v>3862</v>
      </c>
      <c r="P254" s="620"/>
      <c r="Q254" s="620"/>
      <c r="R254" s="620"/>
      <c r="S254" s="620"/>
      <c r="T254" s="620"/>
      <c r="U254" s="620"/>
      <c r="W254" s="640"/>
      <c r="X254" s="635"/>
    </row>
    <row r="255" spans="1:24">
      <c r="A255" s="620"/>
      <c r="B255" s="645" t="s">
        <v>2650</v>
      </c>
      <c r="C255" s="619" t="s">
        <v>546</v>
      </c>
      <c r="E255" s="620"/>
      <c r="G255" s="818" t="s">
        <v>5333</v>
      </c>
      <c r="H255" s="819" t="s">
        <v>5334</v>
      </c>
      <c r="I255" s="815" t="s">
        <v>5333</v>
      </c>
      <c r="P255" s="620"/>
      <c r="Q255" s="620"/>
      <c r="R255" s="620"/>
      <c r="S255" s="620"/>
      <c r="T255" s="620"/>
      <c r="U255" s="620"/>
      <c r="W255" s="640"/>
      <c r="X255" s="635"/>
    </row>
    <row r="256" spans="1:24">
      <c r="A256" s="620"/>
      <c r="B256" s="645" t="s">
        <v>547</v>
      </c>
      <c r="C256" s="619" t="s">
        <v>546</v>
      </c>
      <c r="E256" s="620"/>
      <c r="G256" s="818" t="s">
        <v>5037</v>
      </c>
      <c r="H256" s="819" t="s">
        <v>5038</v>
      </c>
      <c r="I256" s="815" t="s">
        <v>5037</v>
      </c>
      <c r="P256" s="620"/>
      <c r="Q256" s="620"/>
      <c r="R256" s="620"/>
      <c r="S256" s="620"/>
      <c r="T256" s="620"/>
      <c r="U256" s="620"/>
      <c r="W256" s="640"/>
      <c r="X256" s="635"/>
    </row>
    <row r="257" spans="1:24">
      <c r="A257" s="620"/>
      <c r="B257" s="645" t="s">
        <v>548</v>
      </c>
      <c r="C257" s="619" t="s">
        <v>549</v>
      </c>
      <c r="E257" s="620"/>
      <c r="G257" s="818" t="s">
        <v>5200</v>
      </c>
      <c r="H257" s="819" t="s">
        <v>3954</v>
      </c>
      <c r="I257" s="815" t="s">
        <v>5200</v>
      </c>
      <c r="P257" s="620"/>
      <c r="Q257" s="620"/>
      <c r="R257" s="620"/>
      <c r="S257" s="620"/>
      <c r="T257" s="620"/>
      <c r="U257" s="620"/>
      <c r="W257" s="640"/>
      <c r="X257" s="635"/>
    </row>
    <row r="258" spans="1:24">
      <c r="A258" s="620"/>
      <c r="B258" s="645" t="s">
        <v>2566</v>
      </c>
      <c r="C258" s="619" t="s">
        <v>549</v>
      </c>
      <c r="E258" s="620"/>
      <c r="G258" s="818" t="s">
        <v>5201</v>
      </c>
      <c r="H258" s="819" t="s">
        <v>5202</v>
      </c>
      <c r="I258" s="815" t="s">
        <v>5201</v>
      </c>
      <c r="P258" s="620"/>
      <c r="Q258" s="620"/>
      <c r="R258" s="620"/>
      <c r="S258" s="620"/>
      <c r="T258" s="620"/>
      <c r="U258" s="620"/>
      <c r="W258" s="640"/>
      <c r="X258" s="635"/>
    </row>
    <row r="259" spans="1:24">
      <c r="A259" s="620"/>
      <c r="B259" s="645" t="s">
        <v>2567</v>
      </c>
      <c r="C259" s="619" t="s">
        <v>2568</v>
      </c>
      <c r="E259" s="620"/>
      <c r="G259" s="818" t="s">
        <v>5203</v>
      </c>
      <c r="H259" s="819" t="s">
        <v>5121</v>
      </c>
      <c r="I259" s="815" t="s">
        <v>5203</v>
      </c>
      <c r="P259" s="620"/>
      <c r="Q259" s="620"/>
      <c r="R259" s="620"/>
      <c r="S259" s="620"/>
      <c r="T259" s="620"/>
      <c r="U259" s="620"/>
      <c r="W259" s="640"/>
      <c r="X259" s="635"/>
    </row>
    <row r="260" spans="1:24">
      <c r="A260" s="620"/>
      <c r="B260" s="645" t="s">
        <v>2569</v>
      </c>
      <c r="C260" s="619" t="s">
        <v>2568</v>
      </c>
      <c r="E260" s="620"/>
      <c r="G260" s="818" t="s">
        <v>5204</v>
      </c>
      <c r="H260" s="819" t="s">
        <v>5205</v>
      </c>
      <c r="I260" s="815" t="s">
        <v>5204</v>
      </c>
      <c r="P260" s="620"/>
      <c r="Q260" s="620"/>
      <c r="R260" s="620"/>
      <c r="S260" s="620"/>
      <c r="T260" s="620"/>
      <c r="U260" s="620"/>
      <c r="W260" s="640"/>
      <c r="X260" s="635"/>
    </row>
    <row r="261" spans="1:24">
      <c r="A261" s="620"/>
      <c r="B261" s="645" t="s">
        <v>1486</v>
      </c>
      <c r="C261" s="619" t="s">
        <v>1487</v>
      </c>
      <c r="E261" s="620"/>
      <c r="G261" s="818" t="s">
        <v>5206</v>
      </c>
      <c r="H261" s="819" t="s">
        <v>5207</v>
      </c>
      <c r="I261" s="815" t="s">
        <v>5206</v>
      </c>
      <c r="P261" s="620"/>
      <c r="Q261" s="620"/>
      <c r="R261" s="620"/>
      <c r="S261" s="620"/>
      <c r="T261" s="620"/>
      <c r="U261" s="620"/>
      <c r="W261" s="640"/>
      <c r="X261" s="635"/>
    </row>
    <row r="262" spans="1:24">
      <c r="A262" s="620"/>
      <c r="B262" s="645" t="s">
        <v>1488</v>
      </c>
      <c r="C262" s="619" t="s">
        <v>1489</v>
      </c>
      <c r="E262" s="620"/>
      <c r="G262" s="818" t="s">
        <v>5158</v>
      </c>
      <c r="H262" s="819" t="s">
        <v>5159</v>
      </c>
      <c r="I262" s="815" t="s">
        <v>5158</v>
      </c>
      <c r="P262" s="620"/>
      <c r="Q262" s="620"/>
      <c r="R262" s="620"/>
      <c r="S262" s="620"/>
      <c r="T262" s="620"/>
      <c r="U262" s="620"/>
      <c r="W262" s="640"/>
      <c r="X262" s="635"/>
    </row>
    <row r="263" spans="1:24">
      <c r="A263" s="620"/>
      <c r="B263" s="645" t="s">
        <v>1490</v>
      </c>
      <c r="C263" s="619" t="s">
        <v>1491</v>
      </c>
      <c r="E263" s="620"/>
      <c r="G263" s="818" t="s">
        <v>5284</v>
      </c>
      <c r="H263" s="819" t="s">
        <v>5285</v>
      </c>
      <c r="I263" s="815" t="s">
        <v>5284</v>
      </c>
      <c r="P263" s="620"/>
      <c r="Q263" s="620"/>
      <c r="R263" s="620"/>
      <c r="S263" s="620"/>
      <c r="T263" s="620"/>
      <c r="U263" s="620"/>
      <c r="W263" s="640"/>
      <c r="X263" s="635"/>
    </row>
    <row r="264" spans="1:24">
      <c r="A264" s="620"/>
      <c r="B264" s="645" t="s">
        <v>1492</v>
      </c>
      <c r="C264" s="619" t="s">
        <v>1493</v>
      </c>
      <c r="E264" s="620"/>
      <c r="G264" s="818" t="s">
        <v>5181</v>
      </c>
      <c r="H264" s="819" t="s">
        <v>3955</v>
      </c>
      <c r="I264" s="815" t="s">
        <v>5181</v>
      </c>
      <c r="P264" s="620"/>
      <c r="Q264" s="620"/>
      <c r="R264" s="620"/>
      <c r="S264" s="620"/>
      <c r="T264" s="620"/>
      <c r="U264" s="620"/>
      <c r="W264" s="640"/>
      <c r="X264" s="635"/>
    </row>
    <row r="265" spans="1:24">
      <c r="A265" s="620"/>
      <c r="B265" s="645" t="s">
        <v>1494</v>
      </c>
      <c r="C265" s="619" t="s">
        <v>1493</v>
      </c>
      <c r="E265" s="620"/>
      <c r="G265" s="818" t="s">
        <v>5329</v>
      </c>
      <c r="H265" s="819" t="s">
        <v>3956</v>
      </c>
      <c r="I265" s="815" t="s">
        <v>5329</v>
      </c>
      <c r="P265" s="620"/>
      <c r="Q265" s="620"/>
      <c r="R265" s="620"/>
      <c r="S265" s="620"/>
      <c r="T265" s="620"/>
      <c r="U265" s="620"/>
      <c r="W265" s="640"/>
      <c r="X265" s="635"/>
    </row>
    <row r="266" spans="1:24">
      <c r="A266" s="620"/>
      <c r="B266" s="645" t="s">
        <v>1495</v>
      </c>
      <c r="C266" s="619" t="s">
        <v>1493</v>
      </c>
      <c r="E266" s="620"/>
      <c r="G266" s="818" t="s">
        <v>5208</v>
      </c>
      <c r="H266" s="819" t="s">
        <v>3957</v>
      </c>
      <c r="I266" s="815" t="s">
        <v>5208</v>
      </c>
      <c r="P266" s="620"/>
      <c r="Q266" s="620"/>
      <c r="R266" s="620"/>
      <c r="S266" s="620"/>
      <c r="T266" s="620"/>
      <c r="U266" s="620"/>
      <c r="W266" s="640"/>
      <c r="X266" s="635"/>
    </row>
    <row r="267" spans="1:24">
      <c r="A267" s="620"/>
      <c r="B267" s="645" t="s">
        <v>1496</v>
      </c>
      <c r="C267" s="619" t="s">
        <v>1493</v>
      </c>
      <c r="E267" s="620"/>
      <c r="G267" s="818" t="s">
        <v>4093</v>
      </c>
      <c r="H267" s="819" t="s">
        <v>3958</v>
      </c>
      <c r="I267" s="815" t="s">
        <v>4093</v>
      </c>
      <c r="P267" s="620"/>
      <c r="Q267" s="620"/>
      <c r="R267" s="620"/>
      <c r="S267" s="620"/>
      <c r="T267" s="620"/>
      <c r="U267" s="620"/>
      <c r="W267" s="640"/>
      <c r="X267" s="635"/>
    </row>
    <row r="268" spans="1:24">
      <c r="A268" s="620"/>
      <c r="B268" s="645" t="s">
        <v>1497</v>
      </c>
      <c r="C268" s="619" t="s">
        <v>1498</v>
      </c>
      <c r="E268" s="620"/>
      <c r="G268" s="818" t="s">
        <v>5210</v>
      </c>
      <c r="H268" s="819" t="s">
        <v>3959</v>
      </c>
      <c r="I268" s="815" t="s">
        <v>5210</v>
      </c>
      <c r="P268" s="620"/>
      <c r="Q268" s="620"/>
      <c r="R268" s="620"/>
      <c r="S268" s="620"/>
      <c r="T268" s="620"/>
      <c r="U268" s="620"/>
      <c r="W268" s="640"/>
      <c r="X268" s="635"/>
    </row>
    <row r="269" spans="1:24">
      <c r="A269" s="620"/>
      <c r="B269" s="645" t="s">
        <v>1499</v>
      </c>
      <c r="C269" s="619" t="s">
        <v>1500</v>
      </c>
      <c r="E269" s="620"/>
      <c r="G269" s="818" t="s">
        <v>5211</v>
      </c>
      <c r="H269" s="819" t="s">
        <v>5212</v>
      </c>
      <c r="I269" s="815" t="s">
        <v>5211</v>
      </c>
      <c r="P269" s="620"/>
      <c r="Q269" s="620"/>
      <c r="R269" s="620"/>
      <c r="S269" s="620"/>
      <c r="T269" s="620"/>
      <c r="U269" s="620"/>
      <c r="W269" s="640"/>
      <c r="X269" s="635"/>
    </row>
    <row r="270" spans="1:24">
      <c r="A270" s="620"/>
      <c r="B270" s="645" t="s">
        <v>2623</v>
      </c>
      <c r="C270" s="619" t="s">
        <v>1501</v>
      </c>
      <c r="E270" s="620"/>
      <c r="G270" s="818" t="s">
        <v>3864</v>
      </c>
      <c r="H270" s="819" t="s">
        <v>3865</v>
      </c>
      <c r="I270" s="815" t="s">
        <v>3864</v>
      </c>
      <c r="P270" s="620"/>
      <c r="Q270" s="620"/>
      <c r="R270" s="620"/>
      <c r="S270" s="620"/>
      <c r="T270" s="620"/>
      <c r="U270" s="620"/>
      <c r="W270" s="640"/>
      <c r="X270" s="635"/>
    </row>
    <row r="271" spans="1:24">
      <c r="A271" s="620"/>
      <c r="B271" s="645" t="s">
        <v>1502</v>
      </c>
      <c r="C271" s="619" t="s">
        <v>1501</v>
      </c>
      <c r="E271" s="620"/>
      <c r="G271" s="818" t="s">
        <v>3866</v>
      </c>
      <c r="H271" s="819" t="s">
        <v>3867</v>
      </c>
      <c r="I271" s="815" t="s">
        <v>3866</v>
      </c>
      <c r="P271" s="620"/>
      <c r="Q271" s="620"/>
      <c r="R271" s="620"/>
      <c r="S271" s="620"/>
      <c r="T271" s="620"/>
      <c r="U271" s="620"/>
      <c r="W271" s="640"/>
      <c r="X271" s="635"/>
    </row>
    <row r="272" spans="1:24">
      <c r="A272" s="620"/>
      <c r="B272" s="645" t="s">
        <v>1503</v>
      </c>
      <c r="C272" s="619" t="s">
        <v>1504</v>
      </c>
      <c r="E272" s="620"/>
      <c r="G272" s="818" t="s">
        <v>4094</v>
      </c>
      <c r="H272" s="819" t="s">
        <v>4095</v>
      </c>
      <c r="I272" s="815" t="s">
        <v>4094</v>
      </c>
      <c r="P272" s="620"/>
      <c r="Q272" s="620"/>
      <c r="R272" s="620"/>
      <c r="S272" s="620"/>
      <c r="T272" s="620"/>
      <c r="U272" s="620"/>
      <c r="W272" s="640"/>
      <c r="X272" s="635"/>
    </row>
    <row r="273" spans="1:24">
      <c r="A273" s="620"/>
      <c r="B273" s="645" t="s">
        <v>1505</v>
      </c>
      <c r="C273" s="619" t="s">
        <v>1504</v>
      </c>
      <c r="E273" s="620"/>
      <c r="G273" s="818" t="s">
        <v>5280</v>
      </c>
      <c r="H273" s="819" t="s">
        <v>5115</v>
      </c>
      <c r="I273" s="815" t="s">
        <v>5280</v>
      </c>
      <c r="P273" s="620"/>
      <c r="Q273" s="620"/>
      <c r="R273" s="620"/>
      <c r="S273" s="620"/>
      <c r="T273" s="620"/>
      <c r="U273" s="620"/>
      <c r="W273" s="640"/>
      <c r="X273" s="635"/>
    </row>
    <row r="274" spans="1:24">
      <c r="A274" s="620"/>
      <c r="B274" s="645" t="s">
        <v>1506</v>
      </c>
      <c r="C274" s="619" t="s">
        <v>1507</v>
      </c>
      <c r="E274" s="620"/>
      <c r="G274" s="818" t="s">
        <v>5148</v>
      </c>
      <c r="H274" s="819" t="s">
        <v>5149</v>
      </c>
      <c r="I274" s="815" t="s">
        <v>5148</v>
      </c>
      <c r="P274" s="620"/>
      <c r="Q274" s="620"/>
      <c r="R274" s="620"/>
      <c r="S274" s="620"/>
      <c r="T274" s="620"/>
      <c r="U274" s="620"/>
      <c r="W274" s="640"/>
      <c r="X274" s="635"/>
    </row>
    <row r="275" spans="1:24">
      <c r="A275" s="620"/>
      <c r="B275" s="645" t="s">
        <v>1508</v>
      </c>
      <c r="C275" s="619" t="s">
        <v>1507</v>
      </c>
      <c r="E275" s="620"/>
      <c r="G275" s="818" t="s">
        <v>5156</v>
      </c>
      <c r="H275" s="819" t="s">
        <v>5157</v>
      </c>
      <c r="I275" s="815" t="s">
        <v>5156</v>
      </c>
      <c r="P275" s="620"/>
      <c r="Q275" s="620"/>
      <c r="R275" s="620"/>
      <c r="S275" s="620"/>
      <c r="T275" s="620"/>
      <c r="U275" s="620"/>
      <c r="W275" s="640"/>
      <c r="X275" s="635"/>
    </row>
    <row r="276" spans="1:24">
      <c r="A276" s="620"/>
      <c r="B276" s="645" t="s">
        <v>1510</v>
      </c>
      <c r="C276" s="619" t="s">
        <v>1511</v>
      </c>
      <c r="E276" s="620"/>
      <c r="G276" s="818" t="s">
        <v>5177</v>
      </c>
      <c r="H276" s="819" t="s">
        <v>5178</v>
      </c>
      <c r="I276" s="815" t="s">
        <v>5177</v>
      </c>
      <c r="P276" s="620"/>
      <c r="Q276" s="620"/>
      <c r="R276" s="620"/>
      <c r="S276" s="620"/>
      <c r="T276" s="620"/>
      <c r="U276" s="620"/>
      <c r="W276" s="640"/>
      <c r="X276" s="635"/>
    </row>
    <row r="277" spans="1:24">
      <c r="A277" s="620"/>
      <c r="B277" s="645" t="s">
        <v>1512</v>
      </c>
      <c r="C277" s="619" t="s">
        <v>1511</v>
      </c>
      <c r="E277" s="620"/>
      <c r="G277" s="818" t="s">
        <v>5319</v>
      </c>
      <c r="H277" s="819" t="s">
        <v>5320</v>
      </c>
      <c r="I277" s="815" t="s">
        <v>5319</v>
      </c>
      <c r="P277" s="620"/>
      <c r="Q277" s="620"/>
      <c r="R277" s="620"/>
      <c r="S277" s="620"/>
      <c r="T277" s="620"/>
      <c r="U277" s="620"/>
      <c r="W277" s="640"/>
      <c r="X277" s="635"/>
    </row>
    <row r="278" spans="1:24">
      <c r="A278" s="620"/>
      <c r="B278" s="645" t="s">
        <v>1513</v>
      </c>
      <c r="C278" s="619" t="s">
        <v>1514</v>
      </c>
      <c r="E278" s="620"/>
      <c r="G278" s="818" t="s">
        <v>5344</v>
      </c>
      <c r="H278" s="819" t="s">
        <v>5345</v>
      </c>
      <c r="I278" s="815" t="s">
        <v>5344</v>
      </c>
      <c r="P278" s="620"/>
      <c r="Q278" s="620"/>
      <c r="R278" s="620"/>
      <c r="S278" s="620"/>
      <c r="T278" s="620"/>
      <c r="U278" s="620"/>
      <c r="W278" s="640"/>
      <c r="X278" s="635"/>
    </row>
    <row r="279" spans="1:24">
      <c r="A279" s="620"/>
      <c r="B279" s="645" t="s">
        <v>1515</v>
      </c>
      <c r="C279" s="619" t="s">
        <v>1514</v>
      </c>
      <c r="E279" s="620"/>
      <c r="G279" s="818" t="s">
        <v>5347</v>
      </c>
      <c r="H279" s="819" t="s">
        <v>5348</v>
      </c>
      <c r="I279" s="815" t="s">
        <v>5347</v>
      </c>
      <c r="P279" s="620"/>
      <c r="Q279" s="620"/>
      <c r="R279" s="620"/>
      <c r="S279" s="620"/>
      <c r="T279" s="620"/>
      <c r="U279" s="620"/>
      <c r="W279" s="640"/>
      <c r="X279" s="635"/>
    </row>
    <row r="280" spans="1:24">
      <c r="A280" s="620"/>
      <c r="B280" s="645" t="s">
        <v>1516</v>
      </c>
      <c r="C280" s="619" t="s">
        <v>1517</v>
      </c>
      <c r="E280" s="620"/>
      <c r="G280" s="818" t="s">
        <v>3919</v>
      </c>
      <c r="H280" s="819" t="s">
        <v>3960</v>
      </c>
      <c r="I280" s="815" t="s">
        <v>3919</v>
      </c>
      <c r="P280" s="620"/>
      <c r="Q280" s="620"/>
      <c r="R280" s="620"/>
      <c r="S280" s="620"/>
      <c r="T280" s="620"/>
      <c r="U280" s="620"/>
      <c r="W280" s="640"/>
      <c r="X280" s="635"/>
    </row>
    <row r="281" spans="1:24">
      <c r="A281" s="620"/>
      <c r="B281" s="645" t="s">
        <v>1518</v>
      </c>
      <c r="C281" s="619" t="s">
        <v>1517</v>
      </c>
      <c r="E281" s="620"/>
      <c r="G281" s="818" t="s">
        <v>5349</v>
      </c>
      <c r="H281" s="819" t="s">
        <v>5350</v>
      </c>
      <c r="I281" s="815" t="s">
        <v>5349</v>
      </c>
      <c r="P281" s="620"/>
      <c r="Q281" s="620"/>
      <c r="R281" s="620"/>
      <c r="S281" s="620"/>
      <c r="T281" s="620"/>
      <c r="U281" s="620"/>
      <c r="W281" s="640"/>
      <c r="X281" s="635"/>
    </row>
    <row r="282" spans="1:24">
      <c r="A282" s="620"/>
      <c r="B282" s="645" t="s">
        <v>1519</v>
      </c>
      <c r="C282" s="619" t="s">
        <v>1520</v>
      </c>
      <c r="E282" s="620"/>
      <c r="G282" s="818" t="s">
        <v>5071</v>
      </c>
      <c r="H282" s="819" t="s">
        <v>3961</v>
      </c>
      <c r="I282" s="815" t="s">
        <v>5071</v>
      </c>
      <c r="P282" s="620"/>
      <c r="Q282" s="620"/>
      <c r="R282" s="620"/>
      <c r="S282" s="620"/>
      <c r="T282" s="620"/>
      <c r="U282" s="620"/>
      <c r="W282" s="640"/>
      <c r="X282" s="635"/>
    </row>
    <row r="283" spans="1:24">
      <c r="A283" s="620"/>
      <c r="B283" s="645" t="s">
        <v>1572</v>
      </c>
      <c r="C283" s="619" t="s">
        <v>1520</v>
      </c>
      <c r="E283" s="620"/>
      <c r="G283" s="818" t="s">
        <v>3863</v>
      </c>
      <c r="H283" s="819" t="s">
        <v>3962</v>
      </c>
      <c r="I283" s="815" t="s">
        <v>3863</v>
      </c>
      <c r="P283" s="620"/>
      <c r="Q283" s="620"/>
      <c r="R283" s="620"/>
      <c r="S283" s="620"/>
      <c r="T283" s="620"/>
      <c r="U283" s="620"/>
      <c r="W283" s="640"/>
      <c r="X283" s="635"/>
    </row>
    <row r="284" spans="1:24">
      <c r="A284" s="620"/>
      <c r="B284" s="645" t="s">
        <v>1844</v>
      </c>
      <c r="C284" s="619" t="s">
        <v>1845</v>
      </c>
      <c r="E284" s="620"/>
      <c r="G284" s="818" t="s">
        <v>5357</v>
      </c>
      <c r="H284" s="819" t="s">
        <v>5358</v>
      </c>
      <c r="I284" s="815" t="s">
        <v>5357</v>
      </c>
      <c r="P284" s="620"/>
      <c r="Q284" s="620"/>
      <c r="R284" s="620"/>
      <c r="S284" s="620"/>
      <c r="T284" s="620"/>
      <c r="U284" s="620"/>
      <c r="W284" s="640"/>
      <c r="X284" s="635"/>
    </row>
    <row r="285" spans="1:24">
      <c r="A285" s="620"/>
      <c r="B285" s="645" t="s">
        <v>1846</v>
      </c>
      <c r="C285" s="619" t="s">
        <v>1847</v>
      </c>
      <c r="E285" s="620"/>
      <c r="G285" s="818" t="s">
        <v>5139</v>
      </c>
      <c r="H285" s="819" t="s">
        <v>5140</v>
      </c>
      <c r="I285" s="815" t="s">
        <v>5139</v>
      </c>
      <c r="P285" s="620"/>
      <c r="Q285" s="620"/>
      <c r="R285" s="620"/>
      <c r="S285" s="620"/>
      <c r="T285" s="620"/>
      <c r="U285" s="620"/>
      <c r="W285" s="640"/>
      <c r="X285" s="635"/>
    </row>
    <row r="286" spans="1:24">
      <c r="A286" s="620"/>
      <c r="B286" s="645" t="s">
        <v>1848</v>
      </c>
      <c r="C286" s="619" t="s">
        <v>1847</v>
      </c>
      <c r="E286" s="620"/>
      <c r="G286" s="818" t="s">
        <v>5125</v>
      </c>
      <c r="H286" s="819" t="s">
        <v>5089</v>
      </c>
      <c r="I286" s="815" t="s">
        <v>5125</v>
      </c>
      <c r="P286" s="620"/>
      <c r="Q286" s="620"/>
      <c r="R286" s="620"/>
      <c r="S286" s="620"/>
      <c r="T286" s="620"/>
      <c r="U286" s="620"/>
      <c r="W286" s="640"/>
      <c r="X286" s="635"/>
    </row>
    <row r="287" spans="1:24">
      <c r="A287" s="620"/>
      <c r="B287" s="645" t="s">
        <v>1849</v>
      </c>
      <c r="C287" s="619" t="s">
        <v>1850</v>
      </c>
      <c r="E287" s="620"/>
      <c r="G287" s="818" t="s">
        <v>5044</v>
      </c>
      <c r="H287" s="819" t="s">
        <v>5045</v>
      </c>
      <c r="I287" s="815" t="s">
        <v>5044</v>
      </c>
      <c r="P287" s="620"/>
      <c r="Q287" s="620"/>
      <c r="R287" s="620"/>
      <c r="S287" s="620"/>
      <c r="T287" s="620"/>
      <c r="U287" s="620"/>
      <c r="W287" s="640"/>
      <c r="X287" s="635"/>
    </row>
    <row r="288" spans="1:24">
      <c r="A288" s="620"/>
      <c r="B288" s="645" t="s">
        <v>1851</v>
      </c>
      <c r="C288" s="619" t="s">
        <v>1850</v>
      </c>
      <c r="E288" s="620"/>
      <c r="G288" s="818" t="s">
        <v>5130</v>
      </c>
      <c r="H288" s="819" t="s">
        <v>3963</v>
      </c>
      <c r="I288" s="815" t="s">
        <v>5130</v>
      </c>
      <c r="P288" s="620"/>
      <c r="Q288" s="620"/>
      <c r="R288" s="620"/>
      <c r="S288" s="620"/>
      <c r="T288" s="620"/>
      <c r="U288" s="620"/>
      <c r="W288" s="640"/>
      <c r="X288" s="635"/>
    </row>
    <row r="289" spans="1:24">
      <c r="A289" s="620"/>
      <c r="B289" s="645" t="s">
        <v>1852</v>
      </c>
      <c r="C289" s="619" t="s">
        <v>1853</v>
      </c>
      <c r="E289" s="620"/>
      <c r="G289" s="818" t="s">
        <v>5046</v>
      </c>
      <c r="H289" s="819" t="s">
        <v>5047</v>
      </c>
      <c r="I289" s="815" t="s">
        <v>5046</v>
      </c>
      <c r="P289" s="620"/>
      <c r="Q289" s="620"/>
      <c r="R289" s="620"/>
      <c r="S289" s="620"/>
      <c r="T289" s="620"/>
      <c r="U289" s="620"/>
      <c r="W289" s="640"/>
      <c r="X289" s="635"/>
    </row>
    <row r="290" spans="1:24">
      <c r="A290" s="620"/>
      <c r="B290" s="645" t="s">
        <v>1854</v>
      </c>
      <c r="C290" s="619" t="s">
        <v>1853</v>
      </c>
      <c r="E290" s="620"/>
      <c r="G290" s="818" t="s">
        <v>3964</v>
      </c>
      <c r="H290" s="819" t="s">
        <v>3965</v>
      </c>
      <c r="I290" s="815" t="s">
        <v>3964</v>
      </c>
      <c r="P290" s="620"/>
      <c r="Q290" s="620"/>
      <c r="R290" s="620"/>
      <c r="S290" s="620"/>
      <c r="T290" s="620"/>
      <c r="U290" s="620"/>
      <c r="W290" s="640"/>
      <c r="X290" s="635"/>
    </row>
    <row r="291" spans="1:24">
      <c r="A291" s="620"/>
      <c r="B291" s="645" t="s">
        <v>1855</v>
      </c>
      <c r="C291" s="619" t="s">
        <v>1856</v>
      </c>
      <c r="E291" s="620"/>
      <c r="G291" s="818" t="s">
        <v>5290</v>
      </c>
      <c r="H291" s="819" t="s">
        <v>5291</v>
      </c>
      <c r="I291" s="815" t="s">
        <v>5290</v>
      </c>
      <c r="P291" s="620"/>
      <c r="Q291" s="620"/>
      <c r="R291" s="620"/>
      <c r="S291" s="620"/>
      <c r="T291" s="620"/>
      <c r="U291" s="620"/>
      <c r="W291" s="640"/>
      <c r="X291" s="635"/>
    </row>
    <row r="292" spans="1:24">
      <c r="A292" s="620"/>
      <c r="B292" s="645" t="s">
        <v>1857</v>
      </c>
      <c r="C292" s="619" t="s">
        <v>1856</v>
      </c>
      <c r="E292" s="620"/>
      <c r="G292" s="818" t="s">
        <v>5292</v>
      </c>
      <c r="H292" s="819" t="s">
        <v>5220</v>
      </c>
      <c r="I292" s="815" t="s">
        <v>5292</v>
      </c>
      <c r="P292" s="620"/>
      <c r="Q292" s="620"/>
      <c r="R292" s="620"/>
      <c r="S292" s="620"/>
      <c r="T292" s="620"/>
      <c r="U292" s="620"/>
      <c r="W292" s="640"/>
      <c r="X292" s="635"/>
    </row>
    <row r="293" spans="1:24">
      <c r="A293" s="620"/>
      <c r="B293" s="645" t="s">
        <v>1858</v>
      </c>
      <c r="C293" s="619" t="s">
        <v>1859</v>
      </c>
      <c r="E293" s="620"/>
      <c r="G293" s="818" t="s">
        <v>5221</v>
      </c>
      <c r="H293" s="819" t="s">
        <v>4985</v>
      </c>
      <c r="I293" s="815" t="s">
        <v>5221</v>
      </c>
      <c r="P293" s="620"/>
      <c r="Q293" s="620"/>
      <c r="R293" s="620"/>
      <c r="S293" s="620"/>
      <c r="T293" s="620"/>
      <c r="U293" s="620"/>
      <c r="W293" s="640"/>
      <c r="X293" s="635"/>
    </row>
    <row r="294" spans="1:24">
      <c r="A294" s="620"/>
      <c r="B294" s="645" t="s">
        <v>1860</v>
      </c>
      <c r="C294" s="619" t="s">
        <v>1859</v>
      </c>
      <c r="E294" s="620"/>
      <c r="G294" s="818" t="s">
        <v>5222</v>
      </c>
      <c r="H294" s="819" t="s">
        <v>5223</v>
      </c>
      <c r="I294" s="815" t="s">
        <v>5222</v>
      </c>
      <c r="P294" s="620"/>
      <c r="Q294" s="620"/>
      <c r="R294" s="620"/>
      <c r="S294" s="620"/>
      <c r="T294" s="620"/>
      <c r="U294" s="620"/>
      <c r="W294" s="640"/>
      <c r="X294" s="635"/>
    </row>
    <row r="295" spans="1:24">
      <c r="A295" s="620"/>
      <c r="B295" s="645" t="s">
        <v>1861</v>
      </c>
      <c r="C295" s="619" t="s">
        <v>1862</v>
      </c>
      <c r="E295" s="620"/>
      <c r="G295" s="818" t="s">
        <v>5279</v>
      </c>
      <c r="H295" s="819" t="s">
        <v>4986</v>
      </c>
      <c r="I295" s="815" t="s">
        <v>5279</v>
      </c>
      <c r="P295" s="620"/>
      <c r="Q295" s="620"/>
      <c r="R295" s="620"/>
      <c r="S295" s="620"/>
      <c r="T295" s="620"/>
      <c r="U295" s="620"/>
      <c r="W295" s="640"/>
      <c r="X295" s="635"/>
    </row>
    <row r="296" spans="1:24">
      <c r="A296" s="620"/>
      <c r="B296" s="645" t="s">
        <v>1863</v>
      </c>
      <c r="C296" s="619" t="s">
        <v>1862</v>
      </c>
      <c r="E296" s="620"/>
      <c r="G296" s="818" t="s">
        <v>5300</v>
      </c>
      <c r="H296" s="819" t="s">
        <v>1529</v>
      </c>
      <c r="I296" s="815" t="s">
        <v>5300</v>
      </c>
      <c r="P296" s="620"/>
      <c r="Q296" s="620"/>
      <c r="R296" s="620"/>
      <c r="S296" s="620"/>
      <c r="T296" s="620"/>
      <c r="U296" s="620"/>
      <c r="W296" s="640"/>
      <c r="X296" s="635"/>
    </row>
    <row r="297" spans="1:24">
      <c r="A297" s="620"/>
      <c r="B297" s="645" t="s">
        <v>8</v>
      </c>
      <c r="C297" s="619" t="s">
        <v>9</v>
      </c>
      <c r="E297" s="620"/>
      <c r="G297" s="818" t="s">
        <v>5225</v>
      </c>
      <c r="H297" s="819" t="s">
        <v>5226</v>
      </c>
      <c r="I297" s="815" t="s">
        <v>5225</v>
      </c>
      <c r="P297" s="620"/>
      <c r="Q297" s="620"/>
      <c r="R297" s="620"/>
      <c r="S297" s="620"/>
      <c r="T297" s="620"/>
      <c r="U297" s="620"/>
      <c r="W297" s="640"/>
      <c r="X297" s="635"/>
    </row>
    <row r="298" spans="1:24">
      <c r="A298" s="620"/>
      <c r="B298" s="645" t="s">
        <v>10</v>
      </c>
      <c r="C298" s="619" t="s">
        <v>11</v>
      </c>
      <c r="E298" s="620"/>
      <c r="G298" s="818" t="s">
        <v>5317</v>
      </c>
      <c r="H298" s="819" t="s">
        <v>4987</v>
      </c>
      <c r="I298" s="815" t="s">
        <v>5317</v>
      </c>
      <c r="P298" s="620"/>
      <c r="Q298" s="620"/>
      <c r="R298" s="620"/>
      <c r="S298" s="620"/>
      <c r="T298" s="620"/>
      <c r="U298" s="620"/>
      <c r="W298" s="640"/>
      <c r="X298" s="635"/>
    </row>
    <row r="299" spans="1:24">
      <c r="A299" s="620"/>
      <c r="B299" s="645" t="s">
        <v>12</v>
      </c>
      <c r="C299" s="619" t="s">
        <v>13</v>
      </c>
      <c r="E299" s="620"/>
      <c r="G299" s="818" t="s">
        <v>5150</v>
      </c>
      <c r="H299" s="819" t="s">
        <v>5101</v>
      </c>
      <c r="I299" s="815" t="s">
        <v>5150</v>
      </c>
      <c r="P299" s="620"/>
      <c r="Q299" s="620"/>
      <c r="R299" s="620"/>
      <c r="S299" s="620"/>
      <c r="T299" s="620"/>
      <c r="U299" s="620"/>
      <c r="W299" s="640"/>
      <c r="X299" s="635"/>
    </row>
    <row r="300" spans="1:24">
      <c r="A300" s="620"/>
      <c r="B300" s="645" t="s">
        <v>14</v>
      </c>
      <c r="C300" s="619" t="s">
        <v>15</v>
      </c>
      <c r="E300" s="620"/>
      <c r="G300" s="818" t="s">
        <v>5238</v>
      </c>
      <c r="H300" s="819" t="s">
        <v>5239</v>
      </c>
      <c r="I300" s="815" t="s">
        <v>5238</v>
      </c>
      <c r="P300" s="620"/>
      <c r="Q300" s="620"/>
      <c r="R300" s="620"/>
      <c r="S300" s="620"/>
      <c r="T300" s="620"/>
      <c r="U300" s="620"/>
      <c r="W300" s="640"/>
      <c r="X300" s="635"/>
    </row>
    <row r="301" spans="1:24">
      <c r="A301" s="620"/>
      <c r="B301" s="645" t="s">
        <v>16</v>
      </c>
      <c r="C301" s="619" t="s">
        <v>15</v>
      </c>
      <c r="E301" s="620"/>
      <c r="G301" s="818" t="s">
        <v>5240</v>
      </c>
      <c r="H301" s="819" t="s">
        <v>4988</v>
      </c>
      <c r="I301" s="815" t="s">
        <v>5240</v>
      </c>
      <c r="P301" s="620"/>
      <c r="Q301" s="620"/>
      <c r="R301" s="620"/>
      <c r="S301" s="620"/>
      <c r="T301" s="620"/>
      <c r="U301" s="620"/>
      <c r="W301" s="640"/>
      <c r="X301" s="635"/>
    </row>
    <row r="302" spans="1:24">
      <c r="A302" s="620"/>
      <c r="B302" s="645" t="s">
        <v>17</v>
      </c>
      <c r="C302" s="619" t="s">
        <v>15</v>
      </c>
      <c r="E302" s="620"/>
      <c r="G302" s="818" t="s">
        <v>5151</v>
      </c>
      <c r="H302" s="819" t="s">
        <v>5152</v>
      </c>
      <c r="I302" s="815" t="s">
        <v>5151</v>
      </c>
      <c r="P302" s="620"/>
      <c r="Q302" s="620"/>
      <c r="R302" s="620"/>
      <c r="S302" s="620"/>
      <c r="T302" s="620"/>
      <c r="U302" s="620"/>
      <c r="W302" s="640"/>
      <c r="X302" s="635"/>
    </row>
    <row r="303" spans="1:24">
      <c r="A303" s="620"/>
      <c r="B303" s="645" t="s">
        <v>18</v>
      </c>
      <c r="C303" s="619" t="s">
        <v>19</v>
      </c>
      <c r="E303" s="620"/>
      <c r="G303" s="818" t="s">
        <v>5153</v>
      </c>
      <c r="H303" s="819" t="s">
        <v>5154</v>
      </c>
      <c r="I303" s="815" t="s">
        <v>5153</v>
      </c>
      <c r="P303" s="620"/>
      <c r="Q303" s="620"/>
      <c r="R303" s="620"/>
      <c r="S303" s="620"/>
      <c r="T303" s="620"/>
      <c r="U303" s="620"/>
      <c r="W303" s="640"/>
      <c r="X303" s="635"/>
    </row>
    <row r="304" spans="1:24">
      <c r="A304" s="620"/>
      <c r="B304" s="645" t="s">
        <v>20</v>
      </c>
      <c r="C304" s="619" t="s">
        <v>21</v>
      </c>
      <c r="E304" s="620"/>
      <c r="G304" s="818" t="s">
        <v>5033</v>
      </c>
      <c r="H304" s="819" t="s">
        <v>4989</v>
      </c>
      <c r="I304" s="815" t="s">
        <v>5033</v>
      </c>
      <c r="P304" s="620"/>
      <c r="Q304" s="620"/>
      <c r="R304" s="620"/>
      <c r="S304" s="620"/>
      <c r="T304" s="620"/>
      <c r="U304" s="620"/>
      <c r="W304" s="640"/>
      <c r="X304" s="635"/>
    </row>
    <row r="305" spans="1:24">
      <c r="A305" s="620"/>
      <c r="B305" s="645" t="s">
        <v>22</v>
      </c>
      <c r="C305" s="619" t="s">
        <v>21</v>
      </c>
      <c r="E305" s="620"/>
      <c r="G305" s="818" t="s">
        <v>5155</v>
      </c>
      <c r="H305" s="819" t="s">
        <v>4990</v>
      </c>
      <c r="I305" s="815" t="s">
        <v>5155</v>
      </c>
      <c r="P305" s="620"/>
      <c r="Q305" s="620"/>
      <c r="R305" s="620"/>
      <c r="S305" s="620"/>
      <c r="T305" s="620"/>
      <c r="U305" s="620"/>
      <c r="W305" s="640"/>
      <c r="X305" s="635"/>
    </row>
    <row r="306" spans="1:24">
      <c r="A306" s="620"/>
      <c r="B306" s="645" t="s">
        <v>24</v>
      </c>
      <c r="C306" s="619" t="s">
        <v>25</v>
      </c>
      <c r="E306" s="620"/>
      <c r="G306" s="818" t="s">
        <v>5337</v>
      </c>
      <c r="H306" s="819" t="s">
        <v>5338</v>
      </c>
      <c r="I306" s="815" t="s">
        <v>5337</v>
      </c>
      <c r="P306" s="620"/>
      <c r="Q306" s="620"/>
      <c r="R306" s="620"/>
      <c r="S306" s="620"/>
      <c r="T306" s="620"/>
      <c r="U306" s="620"/>
      <c r="W306" s="640"/>
      <c r="X306" s="635"/>
    </row>
    <row r="307" spans="1:24">
      <c r="A307" s="620"/>
      <c r="B307" s="645" t="s">
        <v>26</v>
      </c>
      <c r="C307" s="619" t="s">
        <v>27</v>
      </c>
      <c r="E307" s="620"/>
      <c r="G307" s="818" t="s">
        <v>3949</v>
      </c>
      <c r="H307" s="819" t="s">
        <v>4991</v>
      </c>
      <c r="I307" s="815" t="s">
        <v>3949</v>
      </c>
      <c r="P307" s="620"/>
      <c r="Q307" s="620"/>
      <c r="R307" s="620"/>
      <c r="S307" s="620"/>
      <c r="T307" s="620"/>
      <c r="U307" s="620"/>
      <c r="W307" s="640"/>
      <c r="X307" s="635"/>
    </row>
    <row r="308" spans="1:24">
      <c r="A308" s="620"/>
      <c r="B308" s="645" t="s">
        <v>28</v>
      </c>
      <c r="C308" s="619" t="s">
        <v>29</v>
      </c>
      <c r="E308" s="620"/>
      <c r="G308" s="818" t="s">
        <v>5119</v>
      </c>
      <c r="H308" s="819" t="s">
        <v>5120</v>
      </c>
      <c r="I308" s="815" t="s">
        <v>5119</v>
      </c>
      <c r="P308" s="620"/>
      <c r="Q308" s="620"/>
      <c r="R308" s="620"/>
      <c r="S308" s="620"/>
      <c r="T308" s="620"/>
      <c r="U308" s="620"/>
      <c r="W308" s="640"/>
      <c r="X308" s="635"/>
    </row>
    <row r="309" spans="1:24">
      <c r="A309" s="620"/>
      <c r="B309" s="645" t="s">
        <v>30</v>
      </c>
      <c r="C309" s="619" t="s">
        <v>31</v>
      </c>
      <c r="E309" s="620"/>
      <c r="G309" s="818" t="s">
        <v>5179</v>
      </c>
      <c r="H309" s="819" t="s">
        <v>5180</v>
      </c>
      <c r="I309" s="815" t="s">
        <v>5179</v>
      </c>
      <c r="P309" s="620"/>
      <c r="Q309" s="620"/>
      <c r="R309" s="620"/>
      <c r="S309" s="620"/>
      <c r="T309" s="620"/>
      <c r="U309" s="620"/>
      <c r="W309" s="640"/>
      <c r="X309" s="635"/>
    </row>
    <row r="310" spans="1:24">
      <c r="A310" s="620"/>
      <c r="B310" s="645" t="s">
        <v>32</v>
      </c>
      <c r="C310" s="619" t="s">
        <v>31</v>
      </c>
      <c r="E310" s="620"/>
      <c r="G310" s="818" t="s">
        <v>5330</v>
      </c>
      <c r="H310" s="819" t="s">
        <v>5331</v>
      </c>
      <c r="I310" s="815" t="s">
        <v>5330</v>
      </c>
      <c r="P310" s="620"/>
      <c r="Q310" s="620"/>
      <c r="R310" s="620"/>
      <c r="S310" s="620"/>
      <c r="T310" s="620"/>
      <c r="U310" s="620"/>
      <c r="W310" s="640"/>
      <c r="X310" s="635"/>
    </row>
    <row r="311" spans="1:24">
      <c r="A311" s="620"/>
      <c r="B311" s="645" t="s">
        <v>33</v>
      </c>
      <c r="C311" s="619" t="s">
        <v>34</v>
      </c>
      <c r="E311" s="620"/>
      <c r="G311" s="818" t="s">
        <v>5339</v>
      </c>
      <c r="H311" s="819" t="s">
        <v>4992</v>
      </c>
      <c r="I311" s="815" t="s">
        <v>5339</v>
      </c>
      <c r="P311" s="620"/>
      <c r="Q311" s="620"/>
      <c r="R311" s="620"/>
      <c r="S311" s="620"/>
      <c r="T311" s="620"/>
      <c r="U311" s="620"/>
      <c r="W311" s="640"/>
      <c r="X311" s="635"/>
    </row>
    <row r="312" spans="1:24">
      <c r="A312" s="620"/>
      <c r="B312" s="645" t="s">
        <v>35</v>
      </c>
      <c r="C312" s="619" t="s">
        <v>36</v>
      </c>
      <c r="E312" s="620"/>
      <c r="G312" s="818" t="s">
        <v>5133</v>
      </c>
      <c r="H312" s="819" t="s">
        <v>5134</v>
      </c>
      <c r="I312" s="815" t="s">
        <v>5133</v>
      </c>
      <c r="P312" s="620"/>
      <c r="Q312" s="620"/>
      <c r="R312" s="620"/>
      <c r="S312" s="620"/>
      <c r="T312" s="620"/>
      <c r="U312" s="620"/>
      <c r="W312" s="640"/>
      <c r="X312" s="635"/>
    </row>
    <row r="313" spans="1:24">
      <c r="A313" s="620"/>
      <c r="B313" s="645" t="s">
        <v>37</v>
      </c>
      <c r="C313" s="619" t="s">
        <v>38</v>
      </c>
      <c r="E313" s="620"/>
      <c r="G313" s="818" t="s">
        <v>5259</v>
      </c>
      <c r="H313" s="819" t="s">
        <v>5260</v>
      </c>
      <c r="I313" s="815" t="s">
        <v>5259</v>
      </c>
      <c r="P313" s="620"/>
      <c r="Q313" s="620"/>
      <c r="R313" s="620"/>
      <c r="S313" s="620"/>
      <c r="T313" s="620"/>
      <c r="U313" s="620"/>
      <c r="W313" s="640"/>
      <c r="X313" s="635"/>
    </row>
    <row r="314" spans="1:24">
      <c r="A314" s="620"/>
      <c r="B314" s="645" t="s">
        <v>39</v>
      </c>
      <c r="C314" s="619" t="s">
        <v>40</v>
      </c>
      <c r="E314" s="620"/>
      <c r="G314" s="818" t="s">
        <v>5343</v>
      </c>
      <c r="H314" s="819" t="s">
        <v>4993</v>
      </c>
      <c r="I314" s="815" t="s">
        <v>5343</v>
      </c>
      <c r="P314" s="620"/>
      <c r="Q314" s="620"/>
      <c r="R314" s="620"/>
      <c r="S314" s="620"/>
      <c r="T314" s="620"/>
      <c r="U314" s="620"/>
      <c r="W314" s="640"/>
      <c r="X314" s="635"/>
    </row>
    <row r="315" spans="1:24">
      <c r="A315" s="620"/>
      <c r="B315" s="645" t="s">
        <v>41</v>
      </c>
      <c r="C315" s="619" t="s">
        <v>42</v>
      </c>
      <c r="E315" s="620"/>
      <c r="G315" s="818" t="s">
        <v>5122</v>
      </c>
      <c r="H315" s="819" t="s">
        <v>5123</v>
      </c>
      <c r="I315" s="815" t="s">
        <v>5122</v>
      </c>
      <c r="P315" s="620"/>
      <c r="Q315" s="620"/>
      <c r="R315" s="620"/>
      <c r="S315" s="620"/>
      <c r="T315" s="620"/>
      <c r="U315" s="620"/>
      <c r="W315" s="640"/>
      <c r="X315" s="635"/>
    </row>
    <row r="316" spans="1:24">
      <c r="A316" s="620"/>
      <c r="B316" s="645" t="s">
        <v>44</v>
      </c>
      <c r="C316" s="619" t="s">
        <v>45</v>
      </c>
      <c r="E316" s="620"/>
      <c r="G316" s="818" t="s">
        <v>5124</v>
      </c>
      <c r="H316" s="819" t="s">
        <v>5163</v>
      </c>
      <c r="I316" s="815" t="s">
        <v>5124</v>
      </c>
      <c r="P316" s="620"/>
      <c r="Q316" s="620"/>
      <c r="R316" s="620"/>
      <c r="S316" s="620"/>
      <c r="T316" s="620"/>
      <c r="U316" s="620"/>
      <c r="W316" s="640"/>
      <c r="X316" s="635"/>
    </row>
    <row r="317" spans="1:24">
      <c r="A317" s="620"/>
      <c r="B317" s="645" t="s">
        <v>46</v>
      </c>
      <c r="C317" s="619" t="s">
        <v>45</v>
      </c>
      <c r="E317" s="620"/>
      <c r="G317" s="818" t="s">
        <v>5346</v>
      </c>
      <c r="H317" s="819" t="s">
        <v>3868</v>
      </c>
      <c r="I317" s="815" t="s">
        <v>5346</v>
      </c>
      <c r="P317" s="620"/>
      <c r="Q317" s="620"/>
      <c r="R317" s="620"/>
      <c r="S317" s="620"/>
      <c r="T317" s="620"/>
      <c r="U317" s="620"/>
      <c r="W317" s="640"/>
      <c r="X317" s="635"/>
    </row>
    <row r="318" spans="1:24">
      <c r="A318" s="620"/>
      <c r="B318" s="645" t="s">
        <v>48</v>
      </c>
      <c r="C318" s="619" t="s">
        <v>45</v>
      </c>
      <c r="E318" s="620"/>
      <c r="G318" s="818" t="s">
        <v>5164</v>
      </c>
      <c r="H318" s="819" t="s">
        <v>5165</v>
      </c>
      <c r="I318" s="815" t="s">
        <v>5164</v>
      </c>
      <c r="K318" s="620"/>
      <c r="L318" s="649"/>
      <c r="P318" s="620"/>
      <c r="Q318" s="620"/>
      <c r="R318" s="620"/>
      <c r="S318" s="620"/>
      <c r="T318" s="620"/>
      <c r="U318" s="620"/>
      <c r="W318" s="640"/>
      <c r="X318" s="635"/>
    </row>
    <row r="319" spans="1:24">
      <c r="A319" s="620"/>
      <c r="B319" s="645" t="s">
        <v>49</v>
      </c>
      <c r="C319" s="619" t="s">
        <v>50</v>
      </c>
      <c r="E319" s="620"/>
      <c r="G319" s="818" t="s">
        <v>5146</v>
      </c>
      <c r="H319" s="819" t="s">
        <v>3869</v>
      </c>
      <c r="I319" s="815" t="s">
        <v>5146</v>
      </c>
      <c r="K319" s="620"/>
      <c r="L319" s="649"/>
      <c r="P319" s="620"/>
      <c r="Q319" s="620"/>
      <c r="R319" s="620"/>
      <c r="S319" s="620"/>
      <c r="T319" s="620"/>
      <c r="U319" s="620"/>
      <c r="W319" s="640"/>
      <c r="X319" s="635"/>
    </row>
    <row r="320" spans="1:24">
      <c r="A320" s="620"/>
      <c r="B320" s="645" t="s">
        <v>51</v>
      </c>
      <c r="C320" s="619" t="s">
        <v>52</v>
      </c>
      <c r="E320" s="620"/>
      <c r="G320" s="818" t="s">
        <v>5074</v>
      </c>
      <c r="H320" s="819" t="s">
        <v>5075</v>
      </c>
      <c r="I320" s="815" t="s">
        <v>5074</v>
      </c>
      <c r="K320" s="620"/>
      <c r="P320" s="620"/>
      <c r="Q320" s="620"/>
      <c r="R320" s="620"/>
      <c r="S320" s="620"/>
      <c r="T320" s="620"/>
      <c r="U320" s="620"/>
      <c r="W320" s="640"/>
      <c r="X320" s="635"/>
    </row>
    <row r="321" spans="1:24">
      <c r="A321" s="620"/>
      <c r="B321" s="645" t="s">
        <v>53</v>
      </c>
      <c r="C321" s="619" t="s">
        <v>52</v>
      </c>
      <c r="E321" s="620"/>
      <c r="G321" s="818" t="s">
        <v>5166</v>
      </c>
      <c r="H321" s="819" t="s">
        <v>3870</v>
      </c>
      <c r="I321" s="815" t="s">
        <v>5166</v>
      </c>
      <c r="K321" s="620"/>
      <c r="L321" s="620" t="s">
        <v>1718</v>
      </c>
      <c r="P321" s="620"/>
      <c r="Q321" s="620"/>
      <c r="R321" s="620"/>
      <c r="S321" s="620"/>
      <c r="T321" s="620"/>
      <c r="U321" s="620"/>
      <c r="W321" s="640"/>
      <c r="X321" s="635"/>
    </row>
    <row r="322" spans="1:24">
      <c r="A322" s="620"/>
      <c r="B322" s="645" t="s">
        <v>54</v>
      </c>
      <c r="C322" s="619" t="s">
        <v>55</v>
      </c>
      <c r="E322" s="620"/>
      <c r="G322" s="818" t="s">
        <v>5054</v>
      </c>
      <c r="H322" s="819" t="s">
        <v>5332</v>
      </c>
      <c r="I322" s="815" t="s">
        <v>5054</v>
      </c>
      <c r="K322" s="620"/>
      <c r="L322" s="649" t="s">
        <v>3397</v>
      </c>
      <c r="P322" s="620"/>
      <c r="Q322" s="620"/>
      <c r="R322" s="620"/>
      <c r="S322" s="620"/>
      <c r="T322" s="620"/>
      <c r="U322" s="620"/>
      <c r="W322" s="640"/>
      <c r="X322" s="635"/>
    </row>
    <row r="323" spans="1:24">
      <c r="A323" s="620"/>
      <c r="B323" s="645" t="s">
        <v>56</v>
      </c>
      <c r="C323" s="619" t="s">
        <v>55</v>
      </c>
      <c r="E323" s="620"/>
      <c r="G323" s="818" t="s">
        <v>5055</v>
      </c>
      <c r="H323" s="819" t="s">
        <v>3871</v>
      </c>
      <c r="I323" s="815" t="s">
        <v>5055</v>
      </c>
      <c r="K323" s="620"/>
      <c r="L323" s="649" t="s">
        <v>2881</v>
      </c>
      <c r="P323" s="620"/>
      <c r="Q323" s="620"/>
      <c r="R323" s="620"/>
      <c r="S323" s="620"/>
      <c r="T323" s="620"/>
      <c r="U323" s="620"/>
      <c r="W323" s="640"/>
      <c r="X323" s="635"/>
    </row>
    <row r="324" spans="1:24">
      <c r="A324" s="620"/>
      <c r="B324" s="645" t="s">
        <v>57</v>
      </c>
      <c r="C324" s="619" t="s">
        <v>58</v>
      </c>
      <c r="E324" s="620"/>
      <c r="G324" s="818" t="s">
        <v>5251</v>
      </c>
      <c r="H324" s="819" t="s">
        <v>5252</v>
      </c>
      <c r="I324" s="815" t="s">
        <v>5251</v>
      </c>
      <c r="K324" s="620"/>
      <c r="L324" s="649" t="s">
        <v>2942</v>
      </c>
      <c r="P324" s="620"/>
      <c r="Q324" s="620"/>
      <c r="R324" s="620"/>
      <c r="S324" s="620"/>
      <c r="T324" s="620"/>
      <c r="U324" s="620"/>
      <c r="W324" s="640"/>
      <c r="X324" s="635"/>
    </row>
    <row r="325" spans="1:24">
      <c r="A325" s="620"/>
      <c r="B325" s="645" t="s">
        <v>59</v>
      </c>
      <c r="C325" s="619" t="s">
        <v>60</v>
      </c>
      <c r="E325" s="620"/>
      <c r="G325" s="818" t="s">
        <v>3872</v>
      </c>
      <c r="H325" s="819" t="s">
        <v>3873</v>
      </c>
      <c r="I325" s="815" t="s">
        <v>3872</v>
      </c>
      <c r="K325" s="620"/>
      <c r="L325" s="649" t="s">
        <v>1662</v>
      </c>
      <c r="P325" s="620"/>
      <c r="Q325" s="620"/>
      <c r="R325" s="620"/>
      <c r="S325" s="620"/>
      <c r="T325" s="620"/>
      <c r="U325" s="620"/>
      <c r="W325" s="640"/>
      <c r="X325" s="635"/>
    </row>
    <row r="326" spans="1:24">
      <c r="A326" s="620"/>
      <c r="B326" s="645" t="s">
        <v>1199</v>
      </c>
      <c r="C326" s="619" t="s">
        <v>60</v>
      </c>
      <c r="E326" s="620"/>
      <c r="G326" s="818" t="s">
        <v>5253</v>
      </c>
      <c r="H326" s="819" t="s">
        <v>3945</v>
      </c>
      <c r="I326" s="815" t="s">
        <v>5253</v>
      </c>
      <c r="K326" s="620"/>
      <c r="L326" s="649" t="s">
        <v>2229</v>
      </c>
      <c r="P326" s="620"/>
      <c r="Q326" s="620"/>
      <c r="R326" s="620"/>
      <c r="S326" s="620"/>
      <c r="T326" s="620"/>
      <c r="U326" s="620"/>
      <c r="W326" s="640"/>
      <c r="X326" s="635"/>
    </row>
    <row r="327" spans="1:24">
      <c r="A327" s="620"/>
      <c r="B327" s="645" t="s">
        <v>61</v>
      </c>
      <c r="C327" s="619" t="s">
        <v>60</v>
      </c>
      <c r="E327" s="620"/>
      <c r="G327" s="818" t="s">
        <v>5257</v>
      </c>
      <c r="H327" s="819" t="s">
        <v>5258</v>
      </c>
      <c r="I327" s="815" t="s">
        <v>5257</v>
      </c>
      <c r="K327" s="620"/>
      <c r="L327" s="649" t="s">
        <v>2168</v>
      </c>
      <c r="P327" s="620"/>
      <c r="Q327" s="620"/>
      <c r="R327" s="620"/>
      <c r="S327" s="620"/>
      <c r="T327" s="620"/>
      <c r="U327" s="620"/>
      <c r="W327" s="640"/>
      <c r="X327" s="635"/>
    </row>
    <row r="328" spans="1:24">
      <c r="A328" s="620"/>
      <c r="B328" s="645" t="s">
        <v>62</v>
      </c>
      <c r="C328" s="619" t="s">
        <v>63</v>
      </c>
      <c r="E328" s="620"/>
      <c r="G328" s="818" t="s">
        <v>4098</v>
      </c>
      <c r="H328" s="819" t="s">
        <v>4099</v>
      </c>
      <c r="I328" s="815" t="s">
        <v>4098</v>
      </c>
      <c r="K328" s="620"/>
      <c r="L328" s="649" t="s">
        <v>1646</v>
      </c>
      <c r="P328" s="620"/>
      <c r="Q328" s="620"/>
      <c r="R328" s="620"/>
      <c r="S328" s="620"/>
      <c r="T328" s="620"/>
      <c r="U328" s="620"/>
      <c r="W328" s="640"/>
      <c r="X328" s="635"/>
    </row>
    <row r="329" spans="1:24">
      <c r="A329" s="620"/>
      <c r="B329" s="645" t="s">
        <v>1509</v>
      </c>
      <c r="C329" s="619" t="s">
        <v>2031</v>
      </c>
      <c r="E329" s="620"/>
      <c r="G329" s="818" t="s">
        <v>5076</v>
      </c>
      <c r="H329" s="819" t="s">
        <v>5077</v>
      </c>
      <c r="I329" s="815" t="s">
        <v>5076</v>
      </c>
      <c r="K329" s="620"/>
      <c r="L329" s="649" t="s">
        <v>1651</v>
      </c>
      <c r="P329" s="620"/>
      <c r="Q329" s="620"/>
      <c r="R329" s="620"/>
      <c r="S329" s="620"/>
      <c r="T329" s="620"/>
      <c r="U329" s="620"/>
      <c r="W329" s="640"/>
      <c r="X329" s="635"/>
    </row>
    <row r="330" spans="1:24">
      <c r="A330" s="620"/>
      <c r="B330" s="645" t="s">
        <v>2032</v>
      </c>
      <c r="C330" s="619" t="s">
        <v>2031</v>
      </c>
      <c r="E330" s="620"/>
      <c r="G330" s="818" t="s">
        <v>4100</v>
      </c>
      <c r="H330" s="819" t="s">
        <v>3874</v>
      </c>
      <c r="I330" s="815" t="s">
        <v>4100</v>
      </c>
      <c r="K330" s="620"/>
      <c r="L330" s="649" t="s">
        <v>3401</v>
      </c>
      <c r="P330" s="620"/>
      <c r="Q330" s="620"/>
      <c r="R330" s="620"/>
      <c r="S330" s="620"/>
      <c r="T330" s="620"/>
      <c r="U330" s="620"/>
      <c r="W330" s="640"/>
      <c r="X330" s="635"/>
    </row>
    <row r="331" spans="1:24">
      <c r="A331" s="620"/>
      <c r="B331" s="645" t="s">
        <v>23</v>
      </c>
      <c r="C331" s="619" t="s">
        <v>2033</v>
      </c>
      <c r="E331" s="620"/>
      <c r="G331" s="818" t="s">
        <v>5078</v>
      </c>
      <c r="H331" s="819" t="s">
        <v>5079</v>
      </c>
      <c r="I331" s="815" t="s">
        <v>5078</v>
      </c>
      <c r="K331" s="620"/>
      <c r="L331" s="649" t="s">
        <v>2616</v>
      </c>
      <c r="P331" s="620"/>
      <c r="Q331" s="620"/>
      <c r="R331" s="620"/>
      <c r="S331" s="620"/>
      <c r="T331" s="620"/>
      <c r="U331" s="620"/>
      <c r="W331" s="640"/>
      <c r="X331" s="635"/>
    </row>
    <row r="332" spans="1:24">
      <c r="A332" s="620"/>
      <c r="B332" s="645" t="s">
        <v>2034</v>
      </c>
      <c r="C332" s="619" t="s">
        <v>2035</v>
      </c>
      <c r="E332" s="620"/>
      <c r="G332" s="818" t="s">
        <v>5214</v>
      </c>
      <c r="H332" s="819" t="s">
        <v>5215</v>
      </c>
      <c r="I332" s="815" t="s">
        <v>5214</v>
      </c>
      <c r="K332" s="620"/>
      <c r="L332" s="649" t="s">
        <v>2251</v>
      </c>
      <c r="P332" s="620"/>
      <c r="Q332" s="620"/>
      <c r="R332" s="620"/>
      <c r="S332" s="620"/>
      <c r="T332" s="620"/>
      <c r="U332" s="620"/>
      <c r="W332" s="640"/>
      <c r="X332" s="635"/>
    </row>
    <row r="333" spans="1:24">
      <c r="A333" s="620"/>
      <c r="B333" s="645" t="s">
        <v>2036</v>
      </c>
      <c r="C333" s="619" t="s">
        <v>2037</v>
      </c>
      <c r="E333" s="620"/>
      <c r="G333" s="818" t="s">
        <v>5216</v>
      </c>
      <c r="H333" s="819" t="s">
        <v>5217</v>
      </c>
      <c r="I333" s="815" t="s">
        <v>5216</v>
      </c>
      <c r="K333" s="620"/>
      <c r="L333" s="649" t="s">
        <v>954</v>
      </c>
      <c r="P333" s="620"/>
      <c r="Q333" s="620"/>
      <c r="R333" s="620"/>
      <c r="S333" s="620"/>
      <c r="T333" s="620"/>
      <c r="U333" s="620"/>
    </row>
    <row r="334" spans="1:24">
      <c r="A334" s="620"/>
      <c r="B334" s="645" t="s">
        <v>43</v>
      </c>
      <c r="C334" s="619" t="s">
        <v>2038</v>
      </c>
      <c r="E334" s="620"/>
      <c r="G334" s="818" t="s">
        <v>5218</v>
      </c>
      <c r="H334" s="819" t="s">
        <v>5219</v>
      </c>
      <c r="I334" s="815" t="s">
        <v>5218</v>
      </c>
      <c r="K334" s="620"/>
      <c r="L334" s="649" t="s">
        <v>1279</v>
      </c>
      <c r="P334" s="620"/>
      <c r="Q334" s="620"/>
      <c r="R334" s="620"/>
      <c r="S334" s="620"/>
      <c r="T334" s="620"/>
      <c r="U334" s="620"/>
    </row>
    <row r="335" spans="1:24">
      <c r="A335" s="620"/>
      <c r="B335" s="645" t="s">
        <v>2039</v>
      </c>
      <c r="C335" s="619" t="s">
        <v>2038</v>
      </c>
      <c r="E335" s="620"/>
      <c r="G335" s="818" t="s">
        <v>3858</v>
      </c>
      <c r="H335" s="819" t="s">
        <v>3875</v>
      </c>
      <c r="I335" s="815" t="s">
        <v>3858</v>
      </c>
      <c r="K335" s="620"/>
      <c r="L335" s="649" t="s">
        <v>7</v>
      </c>
      <c r="P335" s="620"/>
      <c r="Q335" s="620"/>
      <c r="R335" s="620"/>
      <c r="S335" s="620"/>
      <c r="T335" s="620"/>
      <c r="U335" s="620"/>
    </row>
    <row r="336" spans="1:24">
      <c r="A336" s="620"/>
      <c r="B336" s="645" t="s">
        <v>47</v>
      </c>
      <c r="C336" s="619" t="s">
        <v>2040</v>
      </c>
      <c r="E336" s="620"/>
      <c r="G336" s="818" t="s">
        <v>5254</v>
      </c>
      <c r="H336" s="819" t="s">
        <v>3876</v>
      </c>
      <c r="I336" s="815" t="s">
        <v>5254</v>
      </c>
      <c r="K336" s="620"/>
      <c r="L336" s="620" t="s">
        <v>1171</v>
      </c>
      <c r="P336" s="620"/>
      <c r="Q336" s="620"/>
      <c r="R336" s="620"/>
      <c r="S336" s="620"/>
      <c r="T336" s="620"/>
      <c r="U336" s="620"/>
    </row>
    <row r="337" spans="1:21">
      <c r="A337" s="620"/>
      <c r="B337" s="645" t="s">
        <v>2041</v>
      </c>
      <c r="C337" s="619" t="s">
        <v>2040</v>
      </c>
      <c r="E337" s="620"/>
      <c r="G337" s="818" t="s">
        <v>5102</v>
      </c>
      <c r="H337" s="819" t="s">
        <v>3877</v>
      </c>
      <c r="I337" s="815" t="s">
        <v>5102</v>
      </c>
      <c r="K337" s="620"/>
      <c r="L337" s="620" t="s">
        <v>951</v>
      </c>
      <c r="P337" s="620"/>
      <c r="Q337" s="620"/>
      <c r="R337" s="620"/>
      <c r="S337" s="620"/>
      <c r="T337" s="620"/>
      <c r="U337" s="620"/>
    </row>
    <row r="338" spans="1:21">
      <c r="A338" s="620"/>
      <c r="B338" s="645" t="s">
        <v>2042</v>
      </c>
      <c r="C338" s="619" t="s">
        <v>2043</v>
      </c>
      <c r="E338" s="620"/>
      <c r="G338" s="818" t="s">
        <v>3878</v>
      </c>
      <c r="H338" s="819" t="s">
        <v>3879</v>
      </c>
      <c r="I338" s="815" t="s">
        <v>3878</v>
      </c>
      <c r="K338" s="620"/>
      <c r="L338" s="620" t="s">
        <v>1523</v>
      </c>
      <c r="P338" s="620"/>
      <c r="Q338" s="620"/>
      <c r="R338" s="620"/>
      <c r="S338" s="620"/>
      <c r="T338" s="620"/>
      <c r="U338" s="620"/>
    </row>
    <row r="339" spans="1:21">
      <c r="A339" s="620"/>
      <c r="B339" s="645" t="s">
        <v>2044</v>
      </c>
      <c r="C339" s="619" t="s">
        <v>2043</v>
      </c>
      <c r="E339" s="620"/>
      <c r="G339" s="818" t="s">
        <v>5213</v>
      </c>
      <c r="H339" s="819" t="s">
        <v>3880</v>
      </c>
      <c r="I339" s="815" t="s">
        <v>5213</v>
      </c>
      <c r="K339" s="620"/>
      <c r="L339" s="620" t="s">
        <v>944</v>
      </c>
      <c r="P339" s="620"/>
      <c r="Q339" s="620"/>
      <c r="R339" s="620"/>
      <c r="S339" s="620"/>
      <c r="T339" s="620"/>
      <c r="U339" s="620"/>
    </row>
    <row r="340" spans="1:21">
      <c r="A340" s="620"/>
      <c r="B340" s="645" t="s">
        <v>2045</v>
      </c>
      <c r="C340" s="619" t="s">
        <v>2046</v>
      </c>
      <c r="E340" s="620"/>
      <c r="G340" s="818" t="s">
        <v>5034</v>
      </c>
      <c r="H340" s="819" t="s">
        <v>5035</v>
      </c>
      <c r="I340" s="815" t="s">
        <v>5034</v>
      </c>
      <c r="K340" s="620"/>
      <c r="L340" s="620" t="s">
        <v>957</v>
      </c>
      <c r="P340" s="620"/>
      <c r="Q340" s="620"/>
      <c r="R340" s="620"/>
      <c r="S340" s="620"/>
      <c r="T340" s="620"/>
      <c r="U340" s="620"/>
    </row>
    <row r="341" spans="1:21">
      <c r="A341" s="620"/>
      <c r="B341" s="645" t="s">
        <v>2047</v>
      </c>
      <c r="C341" s="619" t="s">
        <v>2731</v>
      </c>
      <c r="E341" s="620"/>
      <c r="G341" s="818" t="s">
        <v>3881</v>
      </c>
      <c r="H341" s="819" t="s">
        <v>3882</v>
      </c>
      <c r="I341" s="815" t="s">
        <v>3881</v>
      </c>
      <c r="K341" s="620"/>
      <c r="L341" s="620" t="s">
        <v>4698</v>
      </c>
      <c r="P341" s="620"/>
      <c r="Q341" s="620"/>
      <c r="R341" s="620"/>
      <c r="S341" s="620"/>
      <c r="T341" s="620"/>
      <c r="U341" s="620"/>
    </row>
    <row r="342" spans="1:21">
      <c r="A342" s="620"/>
      <c r="B342" s="645" t="s">
        <v>2732</v>
      </c>
      <c r="C342" s="619" t="s">
        <v>2733</v>
      </c>
      <c r="E342" s="620"/>
      <c r="G342" s="818" t="s">
        <v>5231</v>
      </c>
      <c r="H342" s="819" t="s">
        <v>5116</v>
      </c>
      <c r="I342" s="815" t="s">
        <v>5231</v>
      </c>
      <c r="K342" s="620"/>
      <c r="L342" s="620" t="s">
        <v>1656</v>
      </c>
      <c r="P342" s="620"/>
      <c r="Q342" s="620"/>
      <c r="R342" s="620"/>
      <c r="S342" s="620"/>
      <c r="T342" s="620"/>
      <c r="U342" s="620"/>
    </row>
    <row r="343" spans="1:21">
      <c r="A343" s="620"/>
      <c r="B343" s="645" t="s">
        <v>2734</v>
      </c>
      <c r="C343" s="619" t="s">
        <v>2735</v>
      </c>
      <c r="E343" s="620"/>
      <c r="G343" s="818" t="s">
        <v>5112</v>
      </c>
      <c r="H343" s="819" t="s">
        <v>3883</v>
      </c>
      <c r="I343" s="815" t="s">
        <v>5112</v>
      </c>
      <c r="K343" s="620"/>
      <c r="L343" s="620" t="s">
        <v>1658</v>
      </c>
      <c r="P343" s="620"/>
      <c r="Q343" s="620"/>
      <c r="R343" s="620"/>
      <c r="S343" s="620"/>
      <c r="T343" s="620"/>
      <c r="U343" s="620"/>
    </row>
    <row r="344" spans="1:21">
      <c r="A344" s="620"/>
      <c r="B344" s="645" t="s">
        <v>2736</v>
      </c>
      <c r="C344" s="619" t="s">
        <v>2735</v>
      </c>
      <c r="E344" s="620"/>
      <c r="G344" s="818" t="s">
        <v>5195</v>
      </c>
      <c r="H344" s="819" t="s">
        <v>3884</v>
      </c>
      <c r="I344" s="815" t="s">
        <v>5195</v>
      </c>
      <c r="K344" s="620"/>
      <c r="L344" s="620" t="s">
        <v>1677</v>
      </c>
      <c r="P344" s="620"/>
      <c r="Q344" s="620"/>
      <c r="R344" s="620"/>
      <c r="S344" s="620"/>
      <c r="T344" s="620"/>
      <c r="U344" s="620"/>
    </row>
    <row r="345" spans="1:21">
      <c r="A345" s="620"/>
      <c r="B345" s="645" t="s">
        <v>2737</v>
      </c>
      <c r="C345" s="619" t="s">
        <v>2738</v>
      </c>
      <c r="E345" s="620"/>
      <c r="G345" s="818" t="s">
        <v>5117</v>
      </c>
      <c r="H345" s="819" t="s">
        <v>3885</v>
      </c>
      <c r="I345" s="815" t="s">
        <v>5117</v>
      </c>
      <c r="K345" s="620"/>
      <c r="L345" s="620" t="s">
        <v>1689</v>
      </c>
      <c r="P345" s="620"/>
      <c r="Q345" s="620"/>
      <c r="R345" s="620"/>
      <c r="S345" s="620"/>
      <c r="T345" s="620"/>
      <c r="U345" s="620"/>
    </row>
    <row r="346" spans="1:21">
      <c r="A346" s="620"/>
      <c r="B346" s="645" t="s">
        <v>2739</v>
      </c>
      <c r="C346" s="619" t="s">
        <v>726</v>
      </c>
      <c r="E346" s="620"/>
      <c r="G346" s="818" t="s">
        <v>5118</v>
      </c>
      <c r="H346" s="819" t="s">
        <v>3886</v>
      </c>
      <c r="I346" s="815" t="s">
        <v>5118</v>
      </c>
      <c r="K346" s="620"/>
      <c r="L346" s="620" t="s">
        <v>3393</v>
      </c>
      <c r="P346" s="620"/>
      <c r="Q346" s="620"/>
      <c r="R346" s="620"/>
      <c r="S346" s="620"/>
      <c r="T346" s="620"/>
      <c r="U346" s="620"/>
    </row>
    <row r="347" spans="1:21">
      <c r="A347" s="620"/>
      <c r="B347" s="645" t="s">
        <v>727</v>
      </c>
      <c r="C347" s="619" t="s">
        <v>728</v>
      </c>
      <c r="E347" s="620"/>
      <c r="G347" s="818" t="s">
        <v>4091</v>
      </c>
      <c r="H347" s="819" t="s">
        <v>3887</v>
      </c>
      <c r="I347" s="815" t="s">
        <v>4091</v>
      </c>
      <c r="K347" s="620"/>
      <c r="L347" s="620" t="s">
        <v>1653</v>
      </c>
      <c r="P347" s="620"/>
      <c r="Q347" s="620"/>
      <c r="R347" s="620"/>
      <c r="S347" s="620"/>
      <c r="T347" s="620"/>
      <c r="U347" s="620"/>
    </row>
    <row r="348" spans="1:21">
      <c r="A348" s="620"/>
      <c r="B348" s="645" t="s">
        <v>729</v>
      </c>
      <c r="C348" s="619" t="s">
        <v>728</v>
      </c>
      <c r="E348" s="620"/>
      <c r="G348" s="818" t="s">
        <v>5108</v>
      </c>
      <c r="H348" s="819" t="s">
        <v>3888</v>
      </c>
      <c r="I348" s="815" t="s">
        <v>5108</v>
      </c>
      <c r="K348" s="620"/>
      <c r="L348" s="620" t="s">
        <v>2165</v>
      </c>
      <c r="P348" s="620"/>
      <c r="Q348" s="620"/>
      <c r="R348" s="620"/>
      <c r="S348" s="620"/>
      <c r="T348" s="620"/>
      <c r="U348" s="620"/>
    </row>
    <row r="349" spans="1:21">
      <c r="A349" s="620"/>
      <c r="B349" s="645" t="s">
        <v>730</v>
      </c>
      <c r="C349" s="619" t="s">
        <v>728</v>
      </c>
      <c r="E349" s="620"/>
      <c r="G349" s="818" t="s">
        <v>5276</v>
      </c>
      <c r="H349" s="819" t="s">
        <v>5277</v>
      </c>
      <c r="I349" s="815" t="s">
        <v>5276</v>
      </c>
      <c r="K349" s="620"/>
      <c r="L349" s="620" t="s">
        <v>1665</v>
      </c>
      <c r="P349" s="620"/>
      <c r="Q349" s="620"/>
      <c r="R349" s="620"/>
      <c r="S349" s="620"/>
      <c r="T349" s="620"/>
      <c r="U349" s="620"/>
    </row>
    <row r="350" spans="1:21">
      <c r="A350" s="620"/>
      <c r="B350" s="645" t="s">
        <v>731</v>
      </c>
      <c r="C350" s="619" t="s">
        <v>732</v>
      </c>
      <c r="E350" s="620"/>
      <c r="G350" s="818" t="s">
        <v>5356</v>
      </c>
      <c r="H350" s="819" t="s">
        <v>3889</v>
      </c>
      <c r="I350" s="815" t="s">
        <v>5356</v>
      </c>
      <c r="K350" s="620"/>
      <c r="L350" s="620" t="s">
        <v>2172</v>
      </c>
      <c r="P350" s="620"/>
      <c r="Q350" s="620"/>
      <c r="R350" s="620"/>
      <c r="S350" s="620"/>
      <c r="T350" s="620"/>
      <c r="U350" s="620"/>
    </row>
    <row r="351" spans="1:21">
      <c r="A351" s="620"/>
      <c r="B351" s="645" t="s">
        <v>733</v>
      </c>
      <c r="C351" s="619" t="s">
        <v>732</v>
      </c>
      <c r="E351" s="620"/>
      <c r="G351" s="818" t="s">
        <v>5278</v>
      </c>
      <c r="H351" s="819" t="s">
        <v>5067</v>
      </c>
      <c r="I351" s="815" t="s">
        <v>5278</v>
      </c>
      <c r="K351" s="620"/>
      <c r="P351" s="620"/>
      <c r="Q351" s="620"/>
      <c r="R351" s="620"/>
      <c r="S351" s="620"/>
      <c r="T351" s="620"/>
      <c r="U351" s="620"/>
    </row>
    <row r="352" spans="1:21">
      <c r="A352" s="620"/>
      <c r="B352" s="645" t="s">
        <v>734</v>
      </c>
      <c r="C352" s="619" t="s">
        <v>735</v>
      </c>
      <c r="E352" s="620"/>
      <c r="G352" s="818" t="s">
        <v>5080</v>
      </c>
      <c r="H352" s="819" t="s">
        <v>3890</v>
      </c>
      <c r="I352" s="815" t="s">
        <v>5080</v>
      </c>
      <c r="K352" s="620"/>
      <c r="P352" s="620"/>
      <c r="Q352" s="620"/>
      <c r="R352" s="620"/>
      <c r="S352" s="620"/>
      <c r="T352" s="620"/>
      <c r="U352" s="620"/>
    </row>
    <row r="353" spans="1:21">
      <c r="A353" s="620"/>
      <c r="B353" s="645" t="s">
        <v>736</v>
      </c>
      <c r="C353" s="619" t="s">
        <v>737</v>
      </c>
      <c r="E353" s="620"/>
      <c r="G353" s="818" t="s">
        <v>4111</v>
      </c>
      <c r="H353" s="819" t="s">
        <v>4112</v>
      </c>
      <c r="I353" s="815" t="s">
        <v>4111</v>
      </c>
      <c r="K353" s="620"/>
      <c r="P353" s="620"/>
      <c r="Q353" s="620"/>
      <c r="R353" s="620"/>
      <c r="S353" s="620"/>
      <c r="T353" s="620"/>
      <c r="U353" s="620"/>
    </row>
    <row r="354" spans="1:21">
      <c r="A354" s="620"/>
      <c r="B354" s="645" t="s">
        <v>738</v>
      </c>
      <c r="C354" s="619" t="s">
        <v>2757</v>
      </c>
      <c r="E354" s="620"/>
      <c r="G354" s="818" t="s">
        <v>4113</v>
      </c>
      <c r="H354" s="819" t="s">
        <v>3891</v>
      </c>
      <c r="I354" s="815" t="s">
        <v>4113</v>
      </c>
      <c r="K354" s="620"/>
      <c r="P354" s="620"/>
      <c r="Q354" s="620"/>
      <c r="R354" s="620"/>
      <c r="S354" s="620"/>
      <c r="T354" s="620"/>
      <c r="U354" s="620"/>
    </row>
    <row r="355" spans="1:21">
      <c r="A355" s="620"/>
      <c r="B355" s="645" t="s">
        <v>2758</v>
      </c>
      <c r="C355" s="619" t="s">
        <v>2759</v>
      </c>
      <c r="E355" s="620"/>
      <c r="G355" s="818" t="s">
        <v>5036</v>
      </c>
      <c r="H355" s="819" t="s">
        <v>3892</v>
      </c>
      <c r="I355" s="815" t="s">
        <v>5036</v>
      </c>
      <c r="K355" s="620"/>
      <c r="P355" s="620"/>
      <c r="Q355" s="620"/>
      <c r="R355" s="620"/>
      <c r="S355" s="620"/>
      <c r="T355" s="620"/>
      <c r="U355" s="620"/>
    </row>
    <row r="356" spans="1:21">
      <c r="A356" s="620"/>
      <c r="B356" s="645" t="s">
        <v>2760</v>
      </c>
      <c r="C356" s="619" t="s">
        <v>2759</v>
      </c>
      <c r="E356" s="620"/>
      <c r="G356" s="818" t="s">
        <v>5081</v>
      </c>
      <c r="H356" s="819" t="s">
        <v>5082</v>
      </c>
      <c r="I356" s="815" t="s">
        <v>5081</v>
      </c>
      <c r="K356" s="620"/>
      <c r="P356" s="620"/>
      <c r="Q356" s="620"/>
      <c r="R356" s="620"/>
      <c r="S356" s="620"/>
      <c r="T356" s="620"/>
      <c r="U356" s="620"/>
    </row>
    <row r="357" spans="1:21">
      <c r="A357" s="620"/>
      <c r="B357" s="645" t="s">
        <v>2761</v>
      </c>
      <c r="C357" s="619" t="s">
        <v>2762</v>
      </c>
      <c r="E357" s="620"/>
      <c r="G357" s="818" t="s">
        <v>5313</v>
      </c>
      <c r="H357" s="819" t="s">
        <v>3893</v>
      </c>
      <c r="I357" s="815" t="s">
        <v>5313</v>
      </c>
      <c r="K357" s="620"/>
      <c r="P357" s="620"/>
      <c r="Q357" s="620"/>
      <c r="R357" s="620"/>
      <c r="S357" s="620"/>
      <c r="T357" s="620"/>
      <c r="U357" s="620"/>
    </row>
    <row r="358" spans="1:21">
      <c r="A358" s="620"/>
      <c r="B358" s="645" t="s">
        <v>2763</v>
      </c>
      <c r="C358" s="619" t="s">
        <v>2764</v>
      </c>
      <c r="E358" s="620"/>
      <c r="G358" s="818" t="s">
        <v>5083</v>
      </c>
      <c r="H358" s="819" t="s">
        <v>3894</v>
      </c>
      <c r="I358" s="815" t="s">
        <v>5083</v>
      </c>
      <c r="K358" s="620"/>
      <c r="P358" s="620"/>
      <c r="Q358" s="620"/>
      <c r="R358" s="620"/>
      <c r="S358" s="620"/>
      <c r="T358" s="620"/>
      <c r="U358" s="620"/>
    </row>
    <row r="359" spans="1:21">
      <c r="A359" s="620"/>
      <c r="B359" s="645" t="s">
        <v>2765</v>
      </c>
      <c r="C359" s="619" t="s">
        <v>2766</v>
      </c>
      <c r="E359" s="620"/>
      <c r="G359" s="818" t="s">
        <v>5322</v>
      </c>
      <c r="H359" s="819" t="s">
        <v>5312</v>
      </c>
      <c r="I359" s="815" t="s">
        <v>5322</v>
      </c>
      <c r="K359" s="620"/>
      <c r="P359" s="620"/>
      <c r="Q359" s="620"/>
      <c r="R359" s="620"/>
      <c r="S359" s="620"/>
      <c r="T359" s="620"/>
      <c r="U359" s="620"/>
    </row>
    <row r="360" spans="1:21">
      <c r="A360" s="620"/>
      <c r="B360" s="645" t="s">
        <v>2767</v>
      </c>
      <c r="C360" s="619" t="s">
        <v>2766</v>
      </c>
      <c r="E360" s="620"/>
      <c r="G360" s="818" t="s">
        <v>5103</v>
      </c>
      <c r="H360" s="819" t="s">
        <v>5104</v>
      </c>
      <c r="I360" s="815" t="s">
        <v>5103</v>
      </c>
      <c r="K360" s="620"/>
      <c r="P360" s="620"/>
      <c r="Q360" s="620"/>
      <c r="R360" s="620"/>
      <c r="S360" s="620"/>
      <c r="T360" s="620"/>
      <c r="U360" s="620"/>
    </row>
    <row r="361" spans="1:21">
      <c r="A361" s="620"/>
      <c r="B361" s="645" t="s">
        <v>2768</v>
      </c>
      <c r="C361" s="619" t="s">
        <v>2769</v>
      </c>
      <c r="E361" s="620"/>
      <c r="G361" s="818" t="s">
        <v>5105</v>
      </c>
      <c r="H361" s="819" t="s">
        <v>5106</v>
      </c>
      <c r="I361" s="815" t="s">
        <v>5105</v>
      </c>
      <c r="K361" s="620"/>
      <c r="P361" s="620"/>
      <c r="Q361" s="620"/>
      <c r="R361" s="620"/>
      <c r="S361" s="620"/>
      <c r="T361" s="620"/>
      <c r="U361" s="620"/>
    </row>
    <row r="362" spans="1:21">
      <c r="A362" s="620"/>
      <c r="B362" s="645" t="s">
        <v>2770</v>
      </c>
      <c r="C362" s="619" t="s">
        <v>2771</v>
      </c>
      <c r="E362" s="620"/>
      <c r="G362" s="818" t="s">
        <v>5169</v>
      </c>
      <c r="H362" s="819" t="s">
        <v>3895</v>
      </c>
      <c r="I362" s="815" t="s">
        <v>5169</v>
      </c>
      <c r="K362" s="620"/>
      <c r="P362" s="620"/>
      <c r="Q362" s="620"/>
      <c r="R362" s="620"/>
      <c r="S362" s="620"/>
      <c r="T362" s="620"/>
      <c r="U362" s="620"/>
    </row>
    <row r="363" spans="1:21">
      <c r="A363" s="620"/>
      <c r="B363" s="645" t="s">
        <v>2772</v>
      </c>
      <c r="C363" s="619" t="s">
        <v>2773</v>
      </c>
      <c r="E363" s="620"/>
      <c r="G363" s="818" t="s">
        <v>5141</v>
      </c>
      <c r="H363" s="819" t="s">
        <v>5142</v>
      </c>
      <c r="I363" s="815" t="s">
        <v>5141</v>
      </c>
      <c r="K363" s="620"/>
      <c r="P363" s="620"/>
      <c r="Q363" s="620"/>
      <c r="R363" s="620"/>
      <c r="S363" s="620"/>
      <c r="T363" s="620"/>
      <c r="U363" s="620"/>
    </row>
    <row r="364" spans="1:21">
      <c r="A364" s="620"/>
      <c r="B364" s="645" t="s">
        <v>2774</v>
      </c>
      <c r="C364" s="619" t="s">
        <v>2775</v>
      </c>
      <c r="E364" s="620"/>
      <c r="G364" s="818" t="s">
        <v>5228</v>
      </c>
      <c r="H364" s="819" t="s">
        <v>5229</v>
      </c>
      <c r="I364" s="815" t="s">
        <v>5228</v>
      </c>
      <c r="K364" s="620"/>
      <c r="P364" s="620"/>
      <c r="Q364" s="620"/>
      <c r="R364" s="620"/>
      <c r="S364" s="620"/>
      <c r="T364" s="620"/>
      <c r="U364" s="620"/>
    </row>
    <row r="365" spans="1:21">
      <c r="A365" s="620"/>
      <c r="B365" s="645" t="s">
        <v>2776</v>
      </c>
      <c r="C365" s="619" t="s">
        <v>2775</v>
      </c>
      <c r="E365" s="620"/>
      <c r="G365" s="818" t="s">
        <v>3896</v>
      </c>
      <c r="H365" s="819" t="s">
        <v>3897</v>
      </c>
      <c r="I365" s="815" t="s">
        <v>3896</v>
      </c>
      <c r="K365" s="620"/>
      <c r="P365" s="620"/>
      <c r="Q365" s="620"/>
      <c r="R365" s="620"/>
      <c r="S365" s="620"/>
      <c r="T365" s="620"/>
      <c r="U365" s="620"/>
    </row>
    <row r="366" spans="1:21">
      <c r="A366" s="620"/>
      <c r="B366" s="645" t="s">
        <v>2777</v>
      </c>
      <c r="C366" s="619" t="s">
        <v>2778</v>
      </c>
      <c r="E366" s="620"/>
      <c r="G366" s="818" t="s">
        <v>5227</v>
      </c>
      <c r="H366" s="819" t="s">
        <v>3898</v>
      </c>
      <c r="I366" s="815" t="s">
        <v>5227</v>
      </c>
      <c r="K366" s="620"/>
      <c r="P366" s="620"/>
      <c r="Q366" s="620"/>
      <c r="R366" s="620"/>
      <c r="S366" s="620"/>
      <c r="T366" s="620"/>
      <c r="U366" s="620"/>
    </row>
    <row r="367" spans="1:21">
      <c r="A367" s="620"/>
      <c r="B367" s="645" t="s">
        <v>2779</v>
      </c>
      <c r="C367" s="619" t="s">
        <v>2780</v>
      </c>
      <c r="E367" s="620"/>
      <c r="G367" s="818" t="s">
        <v>5230</v>
      </c>
      <c r="H367" s="819" t="s">
        <v>3899</v>
      </c>
      <c r="I367" s="815" t="s">
        <v>5230</v>
      </c>
      <c r="K367" s="620"/>
      <c r="P367" s="620"/>
      <c r="Q367" s="620"/>
      <c r="R367" s="620"/>
      <c r="S367" s="620"/>
      <c r="T367" s="620"/>
      <c r="U367" s="620"/>
    </row>
    <row r="368" spans="1:21">
      <c r="A368" s="620"/>
      <c r="B368" s="645" t="s">
        <v>2781</v>
      </c>
      <c r="C368" s="619" t="s">
        <v>2782</v>
      </c>
      <c r="E368" s="620"/>
      <c r="G368" s="818" t="s">
        <v>5031</v>
      </c>
      <c r="H368" s="819" t="s">
        <v>5032</v>
      </c>
      <c r="I368" s="815" t="s">
        <v>5031</v>
      </c>
      <c r="K368" s="620"/>
      <c r="P368" s="620"/>
      <c r="Q368" s="620"/>
      <c r="R368" s="620"/>
      <c r="S368" s="620"/>
      <c r="T368" s="620"/>
      <c r="U368" s="620"/>
    </row>
    <row r="369" spans="1:21">
      <c r="A369" s="620"/>
      <c r="B369" s="645" t="s">
        <v>2783</v>
      </c>
      <c r="C369" s="619" t="s">
        <v>2782</v>
      </c>
      <c r="E369" s="620"/>
      <c r="G369" s="818" t="s">
        <v>3900</v>
      </c>
      <c r="H369" s="819" t="s">
        <v>3901</v>
      </c>
      <c r="I369" s="815" t="s">
        <v>3900</v>
      </c>
      <c r="K369" s="620"/>
      <c r="P369" s="620"/>
      <c r="Q369" s="620"/>
      <c r="R369" s="620"/>
      <c r="S369" s="620"/>
      <c r="T369" s="620"/>
      <c r="U369" s="620"/>
    </row>
    <row r="370" spans="1:21">
      <c r="A370" s="620"/>
      <c r="B370" s="645" t="s">
        <v>2784</v>
      </c>
      <c r="C370" s="619" t="s">
        <v>2782</v>
      </c>
      <c r="E370" s="620"/>
      <c r="G370" s="818" t="s">
        <v>5189</v>
      </c>
      <c r="H370" s="819" t="s">
        <v>5190</v>
      </c>
      <c r="I370" s="815" t="s">
        <v>5189</v>
      </c>
      <c r="K370" s="620"/>
      <c r="P370" s="620"/>
      <c r="Q370" s="620"/>
      <c r="R370" s="620"/>
      <c r="S370" s="620"/>
      <c r="T370" s="620"/>
      <c r="U370" s="620"/>
    </row>
    <row r="371" spans="1:21">
      <c r="A371" s="620"/>
      <c r="B371" s="645" t="s">
        <v>2785</v>
      </c>
      <c r="C371" s="619" t="s">
        <v>742</v>
      </c>
      <c r="E371" s="620"/>
      <c r="G371" s="818" t="s">
        <v>4108</v>
      </c>
      <c r="H371" s="819" t="s">
        <v>3902</v>
      </c>
      <c r="I371" s="815" t="s">
        <v>4108</v>
      </c>
      <c r="K371" s="620"/>
      <c r="P371" s="620"/>
      <c r="Q371" s="620"/>
      <c r="R371" s="620"/>
      <c r="S371" s="620"/>
      <c r="T371" s="620"/>
      <c r="U371" s="620"/>
    </row>
    <row r="372" spans="1:21">
      <c r="A372" s="620"/>
      <c r="B372" s="645" t="s">
        <v>743</v>
      </c>
      <c r="C372" s="619" t="s">
        <v>744</v>
      </c>
      <c r="E372" s="620"/>
      <c r="G372" s="818" t="s">
        <v>5173</v>
      </c>
      <c r="H372" s="819" t="s">
        <v>3903</v>
      </c>
      <c r="I372" s="815" t="s">
        <v>5173</v>
      </c>
      <c r="K372" s="620"/>
      <c r="P372" s="620"/>
      <c r="Q372" s="620"/>
      <c r="R372" s="620"/>
      <c r="S372" s="620"/>
      <c r="T372" s="620"/>
      <c r="U372" s="620"/>
    </row>
    <row r="373" spans="1:21">
      <c r="A373" s="620"/>
      <c r="B373" s="645" t="s">
        <v>745</v>
      </c>
      <c r="C373" s="619" t="s">
        <v>746</v>
      </c>
      <c r="E373" s="620"/>
      <c r="G373" s="818" t="s">
        <v>5188</v>
      </c>
      <c r="H373" s="819" t="s">
        <v>3904</v>
      </c>
      <c r="I373" s="815" t="s">
        <v>5188</v>
      </c>
      <c r="K373" s="620"/>
      <c r="P373" s="620"/>
      <c r="Q373" s="620"/>
      <c r="R373" s="620"/>
      <c r="S373" s="620"/>
      <c r="T373" s="620"/>
      <c r="U373" s="620"/>
    </row>
    <row r="374" spans="1:21">
      <c r="A374" s="620"/>
      <c r="B374" s="645" t="s">
        <v>747</v>
      </c>
      <c r="C374" s="619" t="s">
        <v>748</v>
      </c>
      <c r="E374" s="620"/>
      <c r="G374" s="818" t="s">
        <v>5113</v>
      </c>
      <c r="H374" s="819" t="s">
        <v>5114</v>
      </c>
      <c r="I374" s="815" t="s">
        <v>5113</v>
      </c>
      <c r="K374" s="620"/>
      <c r="P374" s="620"/>
      <c r="Q374" s="620"/>
      <c r="R374" s="620"/>
      <c r="S374" s="620"/>
      <c r="T374" s="620"/>
      <c r="U374" s="620"/>
    </row>
    <row r="375" spans="1:21">
      <c r="A375" s="620"/>
      <c r="B375" s="645" t="s">
        <v>749</v>
      </c>
      <c r="C375" s="619" t="s">
        <v>750</v>
      </c>
      <c r="E375" s="620"/>
      <c r="G375" s="818" t="s">
        <v>5174</v>
      </c>
      <c r="H375" s="819" t="s">
        <v>3905</v>
      </c>
      <c r="I375" s="815" t="s">
        <v>5174</v>
      </c>
      <c r="K375" s="620"/>
      <c r="P375" s="620"/>
      <c r="Q375" s="620"/>
      <c r="R375" s="620"/>
      <c r="S375" s="620"/>
      <c r="T375" s="620"/>
      <c r="U375" s="620"/>
    </row>
    <row r="376" spans="1:21">
      <c r="A376" s="620"/>
      <c r="B376" s="645" t="s">
        <v>751</v>
      </c>
      <c r="C376" s="619" t="s">
        <v>752</v>
      </c>
      <c r="E376" s="620"/>
      <c r="G376" s="818" t="s">
        <v>5287</v>
      </c>
      <c r="H376" s="819" t="s">
        <v>3906</v>
      </c>
      <c r="I376" s="815" t="s">
        <v>5287</v>
      </c>
      <c r="K376" s="620"/>
      <c r="P376" s="620"/>
      <c r="Q376" s="620"/>
      <c r="R376" s="620"/>
      <c r="S376" s="620"/>
      <c r="T376" s="620"/>
      <c r="U376" s="620"/>
    </row>
    <row r="377" spans="1:21">
      <c r="A377" s="620"/>
      <c r="B377" s="645" t="s">
        <v>753</v>
      </c>
      <c r="C377" s="619" t="s">
        <v>754</v>
      </c>
      <c r="E377" s="620"/>
      <c r="G377" s="818" t="s">
        <v>5175</v>
      </c>
      <c r="H377" s="819" t="s">
        <v>5176</v>
      </c>
      <c r="I377" s="815" t="s">
        <v>5175</v>
      </c>
      <c r="K377" s="620"/>
      <c r="P377" s="620"/>
      <c r="Q377" s="620"/>
      <c r="R377" s="620"/>
      <c r="S377" s="620"/>
      <c r="T377" s="620"/>
      <c r="U377" s="620"/>
    </row>
    <row r="378" spans="1:21">
      <c r="A378" s="620"/>
      <c r="B378" s="645" t="s">
        <v>755</v>
      </c>
      <c r="C378" s="619" t="s">
        <v>756</v>
      </c>
      <c r="E378" s="620"/>
      <c r="G378" s="818" t="s">
        <v>5085</v>
      </c>
      <c r="H378" s="819" t="s">
        <v>5090</v>
      </c>
      <c r="I378" s="815" t="s">
        <v>5085</v>
      </c>
      <c r="K378" s="620"/>
      <c r="P378" s="620"/>
      <c r="Q378" s="620"/>
      <c r="R378" s="620"/>
      <c r="S378" s="620"/>
      <c r="T378" s="620"/>
      <c r="U378" s="620"/>
    </row>
    <row r="379" spans="1:21">
      <c r="A379" s="620"/>
      <c r="B379" s="645" t="s">
        <v>757</v>
      </c>
      <c r="C379" s="619" t="s">
        <v>758</v>
      </c>
      <c r="E379" s="620"/>
      <c r="G379" s="818" t="s">
        <v>4096</v>
      </c>
      <c r="H379" s="819" t="s">
        <v>4097</v>
      </c>
      <c r="I379" s="815" t="s">
        <v>4096</v>
      </c>
      <c r="K379" s="620"/>
      <c r="P379" s="620"/>
      <c r="Q379" s="620"/>
      <c r="R379" s="620"/>
      <c r="S379" s="620"/>
      <c r="T379" s="620"/>
      <c r="U379" s="620"/>
    </row>
    <row r="380" spans="1:21">
      <c r="A380" s="620"/>
      <c r="B380" s="645" t="s">
        <v>4241</v>
      </c>
      <c r="C380" s="619" t="s">
        <v>4242</v>
      </c>
      <c r="E380" s="620"/>
      <c r="G380" s="818" t="s">
        <v>5288</v>
      </c>
      <c r="H380" s="819" t="s">
        <v>5136</v>
      </c>
      <c r="I380" s="815" t="s">
        <v>5288</v>
      </c>
      <c r="K380" s="620"/>
      <c r="P380" s="620"/>
      <c r="Q380" s="620"/>
      <c r="R380" s="620"/>
      <c r="S380" s="620"/>
      <c r="T380" s="620"/>
      <c r="U380" s="620"/>
    </row>
    <row r="381" spans="1:21">
      <c r="A381" s="620"/>
      <c r="B381" s="645" t="s">
        <v>4243</v>
      </c>
      <c r="C381" s="619" t="s">
        <v>4242</v>
      </c>
      <c r="E381" s="620"/>
      <c r="G381" s="818" t="s">
        <v>5172</v>
      </c>
      <c r="H381" s="819" t="s">
        <v>3907</v>
      </c>
      <c r="I381" s="815" t="s">
        <v>5172</v>
      </c>
      <c r="K381" s="620"/>
      <c r="P381" s="620"/>
      <c r="Q381" s="620"/>
      <c r="R381" s="620"/>
      <c r="S381" s="620"/>
      <c r="T381" s="620"/>
      <c r="U381" s="620"/>
    </row>
    <row r="382" spans="1:21">
      <c r="A382" s="620"/>
      <c r="B382" s="645" t="s">
        <v>4244</v>
      </c>
      <c r="C382" s="619" t="s">
        <v>4245</v>
      </c>
      <c r="E382" s="620"/>
      <c r="G382" s="818" t="s">
        <v>5323</v>
      </c>
      <c r="H382" s="819" t="s">
        <v>3908</v>
      </c>
      <c r="I382" s="815" t="s">
        <v>5323</v>
      </c>
      <c r="K382" s="620"/>
      <c r="P382" s="620"/>
      <c r="Q382" s="620"/>
      <c r="R382" s="620"/>
      <c r="S382" s="620"/>
      <c r="T382" s="620"/>
      <c r="U382" s="620"/>
    </row>
    <row r="383" spans="1:21">
      <c r="A383" s="620"/>
      <c r="B383" s="645" t="s">
        <v>4246</v>
      </c>
      <c r="C383" s="619" t="s">
        <v>4245</v>
      </c>
      <c r="E383" s="620"/>
      <c r="G383" s="818" t="s">
        <v>5324</v>
      </c>
      <c r="H383" s="819" t="s">
        <v>3909</v>
      </c>
      <c r="I383" s="815" t="s">
        <v>5324</v>
      </c>
      <c r="K383" s="620"/>
      <c r="P383" s="620"/>
      <c r="Q383" s="620"/>
      <c r="R383" s="620"/>
      <c r="S383" s="620"/>
      <c r="T383" s="620"/>
      <c r="U383" s="620"/>
    </row>
    <row r="384" spans="1:21">
      <c r="A384" s="620"/>
      <c r="B384" s="645" t="s">
        <v>4247</v>
      </c>
      <c r="C384" s="619" t="s">
        <v>4248</v>
      </c>
      <c r="E384" s="620"/>
      <c r="G384" s="818" t="s">
        <v>5109</v>
      </c>
      <c r="H384" s="819" t="s">
        <v>5132</v>
      </c>
      <c r="I384" s="815" t="s">
        <v>5109</v>
      </c>
      <c r="K384" s="620"/>
      <c r="P384" s="620"/>
      <c r="Q384" s="620"/>
      <c r="R384" s="620"/>
      <c r="S384" s="620"/>
      <c r="T384" s="620"/>
      <c r="U384" s="620"/>
    </row>
    <row r="385" spans="1:21">
      <c r="A385" s="620"/>
      <c r="B385" s="645" t="s">
        <v>4249</v>
      </c>
      <c r="C385" s="619" t="s">
        <v>4250</v>
      </c>
      <c r="E385" s="620"/>
      <c r="G385" s="818" t="s">
        <v>5070</v>
      </c>
      <c r="H385" s="819" t="s">
        <v>4109</v>
      </c>
      <c r="I385" s="815" t="s">
        <v>5070</v>
      </c>
      <c r="K385" s="620"/>
      <c r="P385" s="620"/>
      <c r="Q385" s="620"/>
      <c r="R385" s="620"/>
      <c r="S385" s="620"/>
      <c r="T385" s="620"/>
      <c r="U385" s="620"/>
    </row>
    <row r="386" spans="1:21">
      <c r="A386" s="620"/>
      <c r="B386" s="645" t="s">
        <v>4251</v>
      </c>
      <c r="C386" s="619" t="s">
        <v>4252</v>
      </c>
      <c r="E386" s="620"/>
      <c r="G386" s="818" t="s">
        <v>4110</v>
      </c>
      <c r="H386" s="819" t="s">
        <v>3859</v>
      </c>
      <c r="I386" s="815" t="s">
        <v>4110</v>
      </c>
      <c r="K386" s="620"/>
      <c r="P386" s="620"/>
      <c r="Q386" s="620"/>
      <c r="R386" s="620"/>
      <c r="S386" s="620"/>
      <c r="T386" s="620"/>
      <c r="U386" s="620"/>
    </row>
    <row r="387" spans="1:21">
      <c r="A387" s="620"/>
      <c r="B387" s="645" t="s">
        <v>4253</v>
      </c>
      <c r="C387" s="619" t="s">
        <v>4254</v>
      </c>
      <c r="E387" s="620"/>
      <c r="G387" s="818" t="s">
        <v>3860</v>
      </c>
      <c r="H387" s="819" t="s">
        <v>3861</v>
      </c>
      <c r="I387" s="815" t="s">
        <v>3860</v>
      </c>
      <c r="K387" s="620"/>
      <c r="P387" s="620"/>
      <c r="Q387" s="620"/>
      <c r="R387" s="620"/>
      <c r="S387" s="620"/>
      <c r="T387" s="620"/>
      <c r="U387" s="620"/>
    </row>
    <row r="388" spans="1:21">
      <c r="A388" s="620"/>
      <c r="B388" s="645" t="s">
        <v>4255</v>
      </c>
      <c r="C388" s="619" t="s">
        <v>4256</v>
      </c>
      <c r="E388" s="620"/>
      <c r="G388" s="818" t="s">
        <v>5301</v>
      </c>
      <c r="H388" s="819" t="s">
        <v>5302</v>
      </c>
      <c r="I388" s="815" t="s">
        <v>5301</v>
      </c>
      <c r="K388" s="620"/>
      <c r="P388" s="620"/>
      <c r="Q388" s="620"/>
      <c r="R388" s="620"/>
      <c r="S388" s="620"/>
      <c r="T388" s="620"/>
      <c r="U388" s="620"/>
    </row>
    <row r="389" spans="1:21">
      <c r="A389" s="620"/>
      <c r="B389" s="645" t="s">
        <v>4257</v>
      </c>
      <c r="C389" s="619" t="s">
        <v>4256</v>
      </c>
      <c r="E389" s="620"/>
      <c r="G389" s="818" t="s">
        <v>5303</v>
      </c>
      <c r="H389" s="819" t="s">
        <v>3910</v>
      </c>
      <c r="I389" s="815" t="s">
        <v>5303</v>
      </c>
      <c r="K389" s="620"/>
      <c r="P389" s="620"/>
      <c r="Q389" s="620"/>
      <c r="R389" s="620"/>
      <c r="S389" s="620"/>
      <c r="T389" s="620"/>
      <c r="U389" s="620"/>
    </row>
    <row r="390" spans="1:21">
      <c r="A390" s="620"/>
      <c r="B390" s="645" t="s">
        <v>4258</v>
      </c>
      <c r="C390" s="619" t="s">
        <v>4259</v>
      </c>
      <c r="E390" s="620"/>
      <c r="G390" s="818" t="s">
        <v>4102</v>
      </c>
      <c r="H390" s="819" t="s">
        <v>4103</v>
      </c>
      <c r="I390" s="815" t="s">
        <v>4102</v>
      </c>
      <c r="K390" s="620"/>
      <c r="P390" s="620"/>
      <c r="Q390" s="620"/>
      <c r="R390" s="620"/>
      <c r="S390" s="620"/>
      <c r="T390" s="620"/>
      <c r="U390" s="620"/>
    </row>
    <row r="391" spans="1:21">
      <c r="A391" s="620"/>
      <c r="B391" s="645" t="s">
        <v>4260</v>
      </c>
      <c r="C391" s="619" t="s">
        <v>4259</v>
      </c>
      <c r="E391" s="620"/>
      <c r="G391" s="818" t="s">
        <v>5209</v>
      </c>
      <c r="H391" s="819" t="s">
        <v>4101</v>
      </c>
      <c r="I391" s="815" t="s">
        <v>5209</v>
      </c>
      <c r="K391" s="620"/>
      <c r="P391" s="620"/>
      <c r="Q391" s="620"/>
      <c r="R391" s="620"/>
      <c r="S391" s="620"/>
      <c r="T391" s="620"/>
      <c r="U391" s="620"/>
    </row>
    <row r="392" spans="1:21">
      <c r="A392" s="620"/>
      <c r="B392" s="645" t="s">
        <v>4261</v>
      </c>
      <c r="C392" s="619" t="s">
        <v>4262</v>
      </c>
      <c r="E392" s="620"/>
      <c r="G392" s="818" t="s">
        <v>5186</v>
      </c>
      <c r="H392" s="819" t="s">
        <v>5187</v>
      </c>
      <c r="I392" s="815" t="s">
        <v>5186</v>
      </c>
      <c r="K392" s="620"/>
      <c r="P392" s="620"/>
      <c r="Q392" s="620"/>
      <c r="R392" s="620"/>
      <c r="S392" s="620"/>
      <c r="T392" s="620"/>
      <c r="U392" s="620"/>
    </row>
    <row r="393" spans="1:21">
      <c r="A393" s="620"/>
      <c r="B393" s="645" t="s">
        <v>4263</v>
      </c>
      <c r="C393" s="619" t="s">
        <v>4262</v>
      </c>
      <c r="E393" s="620"/>
      <c r="G393" s="818" t="s">
        <v>5306</v>
      </c>
      <c r="H393" s="819" t="s">
        <v>5307</v>
      </c>
      <c r="I393" s="815" t="s">
        <v>5306</v>
      </c>
      <c r="K393" s="620"/>
      <c r="P393" s="620"/>
      <c r="Q393" s="620"/>
      <c r="R393" s="620"/>
      <c r="S393" s="620"/>
      <c r="T393" s="620"/>
      <c r="U393" s="620"/>
    </row>
    <row r="394" spans="1:21">
      <c r="A394" s="620"/>
      <c r="B394" s="645" t="s">
        <v>4264</v>
      </c>
      <c r="C394" s="619" t="s">
        <v>4265</v>
      </c>
      <c r="E394" s="620"/>
      <c r="G394" s="818" t="s">
        <v>3948</v>
      </c>
      <c r="H394" s="819" t="s">
        <v>3911</v>
      </c>
      <c r="I394" s="815" t="s">
        <v>3948</v>
      </c>
      <c r="K394" s="620"/>
      <c r="P394" s="620"/>
      <c r="Q394" s="620"/>
      <c r="R394" s="620"/>
      <c r="S394" s="620"/>
      <c r="T394" s="620"/>
      <c r="U394" s="620"/>
    </row>
    <row r="395" spans="1:21">
      <c r="A395" s="620"/>
      <c r="B395" s="645" t="s">
        <v>4266</v>
      </c>
      <c r="C395" s="619" t="s">
        <v>4265</v>
      </c>
      <c r="E395" s="620"/>
      <c r="G395" s="818" t="s">
        <v>3941</v>
      </c>
      <c r="H395" s="819" t="s">
        <v>5340</v>
      </c>
      <c r="I395" s="815" t="s">
        <v>3941</v>
      </c>
      <c r="K395" s="620"/>
      <c r="P395" s="620"/>
      <c r="Q395" s="620"/>
      <c r="R395" s="620"/>
      <c r="S395" s="620"/>
      <c r="T395" s="620"/>
      <c r="U395" s="620"/>
    </row>
    <row r="396" spans="1:21">
      <c r="A396" s="620"/>
      <c r="B396" s="645" t="s">
        <v>4267</v>
      </c>
      <c r="C396" s="619" t="s">
        <v>4268</v>
      </c>
      <c r="E396" s="620"/>
      <c r="G396" s="818" t="s">
        <v>3942</v>
      </c>
      <c r="H396" s="819" t="s">
        <v>3912</v>
      </c>
      <c r="I396" s="815" t="s">
        <v>3942</v>
      </c>
      <c r="K396" s="620"/>
      <c r="P396" s="620"/>
      <c r="Q396" s="620"/>
      <c r="R396" s="620"/>
      <c r="S396" s="620"/>
      <c r="T396" s="620"/>
      <c r="U396" s="620"/>
    </row>
    <row r="397" spans="1:21">
      <c r="A397" s="620"/>
      <c r="B397" s="645" t="s">
        <v>4269</v>
      </c>
      <c r="C397" s="619" t="s">
        <v>4270</v>
      </c>
      <c r="E397" s="620"/>
      <c r="G397" s="818" t="s">
        <v>5062</v>
      </c>
      <c r="H397" s="819" t="s">
        <v>3913</v>
      </c>
      <c r="I397" s="815" t="s">
        <v>5062</v>
      </c>
      <c r="K397" s="620"/>
      <c r="P397" s="620"/>
      <c r="Q397" s="620"/>
      <c r="R397" s="620"/>
      <c r="S397" s="620"/>
      <c r="T397" s="620"/>
      <c r="U397" s="620"/>
    </row>
    <row r="398" spans="1:21">
      <c r="A398" s="620"/>
      <c r="B398" s="645" t="s">
        <v>4271</v>
      </c>
      <c r="C398" s="619" t="s">
        <v>4272</v>
      </c>
      <c r="E398" s="620"/>
      <c r="G398" s="818" t="s">
        <v>5063</v>
      </c>
      <c r="H398" s="819" t="s">
        <v>3914</v>
      </c>
      <c r="I398" s="815" t="s">
        <v>5063</v>
      </c>
      <c r="K398" s="620"/>
      <c r="P398" s="620"/>
      <c r="Q398" s="620"/>
      <c r="R398" s="620"/>
      <c r="S398" s="620"/>
      <c r="T398" s="620"/>
      <c r="U398" s="620"/>
    </row>
    <row r="399" spans="1:21">
      <c r="A399" s="620"/>
      <c r="B399" s="645" t="s">
        <v>4273</v>
      </c>
      <c r="C399" s="619" t="s">
        <v>4272</v>
      </c>
      <c r="E399" s="620"/>
      <c r="G399" s="818" t="s">
        <v>5315</v>
      </c>
      <c r="H399" s="819" t="s">
        <v>5355</v>
      </c>
      <c r="I399" s="815" t="s">
        <v>5315</v>
      </c>
      <c r="K399" s="620"/>
      <c r="P399" s="620"/>
      <c r="Q399" s="620"/>
      <c r="R399" s="620"/>
      <c r="S399" s="620"/>
      <c r="T399" s="620"/>
      <c r="U399" s="620"/>
    </row>
    <row r="400" spans="1:21">
      <c r="A400" s="620"/>
      <c r="B400" s="645" t="s">
        <v>4274</v>
      </c>
      <c r="C400" s="619" t="s">
        <v>4275</v>
      </c>
      <c r="E400" s="620"/>
      <c r="G400" s="818" t="s">
        <v>5069</v>
      </c>
      <c r="H400" s="819" t="s">
        <v>5135</v>
      </c>
      <c r="I400" s="815" t="s">
        <v>5069</v>
      </c>
      <c r="K400" s="620"/>
      <c r="P400" s="620"/>
      <c r="Q400" s="620"/>
      <c r="R400" s="620"/>
      <c r="S400" s="620"/>
      <c r="T400" s="620"/>
      <c r="U400" s="620"/>
    </row>
    <row r="401" spans="1:21">
      <c r="A401" s="620"/>
      <c r="B401" s="645" t="s">
        <v>4276</v>
      </c>
      <c r="C401" s="619" t="s">
        <v>4275</v>
      </c>
      <c r="E401" s="620"/>
      <c r="G401" s="818" t="s">
        <v>5167</v>
      </c>
      <c r="H401" s="819" t="s">
        <v>5168</v>
      </c>
      <c r="I401" s="815" t="s">
        <v>5167</v>
      </c>
      <c r="K401" s="620"/>
      <c r="P401" s="620"/>
      <c r="Q401" s="620"/>
      <c r="R401" s="620"/>
      <c r="S401" s="620"/>
      <c r="T401" s="620"/>
      <c r="U401" s="620"/>
    </row>
    <row r="402" spans="1:21">
      <c r="A402" s="620"/>
      <c r="B402" s="645" t="s">
        <v>4277</v>
      </c>
      <c r="C402" s="619" t="s">
        <v>4278</v>
      </c>
      <c r="E402" s="620"/>
      <c r="G402" s="818" t="s">
        <v>5308</v>
      </c>
      <c r="H402" s="819" t="s">
        <v>5309</v>
      </c>
      <c r="I402" s="815" t="s">
        <v>5308</v>
      </c>
      <c r="K402" s="620"/>
      <c r="P402" s="620"/>
      <c r="Q402" s="620"/>
      <c r="R402" s="620"/>
      <c r="S402" s="620"/>
      <c r="T402" s="620"/>
      <c r="U402" s="620"/>
    </row>
    <row r="403" spans="1:21">
      <c r="A403" s="620"/>
      <c r="B403" s="645" t="s">
        <v>4279</v>
      </c>
      <c r="C403" s="619" t="s">
        <v>4278</v>
      </c>
      <c r="E403" s="620"/>
      <c r="G403" s="818" t="s">
        <v>5310</v>
      </c>
      <c r="H403" s="819" t="s">
        <v>5311</v>
      </c>
      <c r="I403" s="815" t="s">
        <v>5310</v>
      </c>
      <c r="K403" s="620"/>
      <c r="P403" s="620"/>
      <c r="Q403" s="620"/>
      <c r="R403" s="620"/>
      <c r="S403" s="620"/>
      <c r="T403" s="620"/>
      <c r="U403" s="620"/>
    </row>
    <row r="404" spans="1:21">
      <c r="A404" s="620"/>
      <c r="B404" s="645" t="s">
        <v>4280</v>
      </c>
      <c r="C404" s="619" t="s">
        <v>4281</v>
      </c>
      <c r="E404" s="620"/>
      <c r="G404" s="818" t="s">
        <v>5160</v>
      </c>
      <c r="H404" s="819" t="s">
        <v>5161</v>
      </c>
      <c r="I404" s="815" t="s">
        <v>5160</v>
      </c>
      <c r="K404" s="620"/>
      <c r="P404" s="620"/>
      <c r="Q404" s="620"/>
      <c r="R404" s="620"/>
      <c r="S404" s="620"/>
      <c r="T404" s="620"/>
      <c r="U404" s="620"/>
    </row>
    <row r="405" spans="1:21">
      <c r="A405" s="620"/>
      <c r="B405" s="645" t="s">
        <v>4282</v>
      </c>
      <c r="C405" s="619" t="s">
        <v>4281</v>
      </c>
      <c r="E405" s="620"/>
      <c r="G405" s="818" t="s">
        <v>5246</v>
      </c>
      <c r="H405" s="819" t="s">
        <v>5247</v>
      </c>
      <c r="I405" s="815" t="s">
        <v>5246</v>
      </c>
      <c r="K405" s="620"/>
      <c r="P405" s="620"/>
      <c r="Q405" s="620"/>
      <c r="R405" s="620"/>
      <c r="S405" s="620"/>
      <c r="T405" s="620"/>
      <c r="U405" s="620"/>
    </row>
    <row r="406" spans="1:21">
      <c r="A406" s="620"/>
      <c r="B406" s="645" t="s">
        <v>4283</v>
      </c>
      <c r="C406" s="619" t="s">
        <v>4284</v>
      </c>
      <c r="E406" s="620"/>
      <c r="G406" s="818" t="s">
        <v>5248</v>
      </c>
      <c r="H406" s="819" t="s">
        <v>5091</v>
      </c>
      <c r="I406" s="815" t="s">
        <v>5248</v>
      </c>
      <c r="K406" s="620"/>
      <c r="P406" s="620"/>
      <c r="Q406" s="620"/>
      <c r="R406" s="620"/>
      <c r="S406" s="620"/>
      <c r="T406" s="620"/>
      <c r="U406" s="620"/>
    </row>
    <row r="407" spans="1:21">
      <c r="A407" s="620"/>
      <c r="B407" s="645" t="s">
        <v>4285</v>
      </c>
      <c r="C407" s="619" t="s">
        <v>4284</v>
      </c>
      <c r="E407" s="620"/>
      <c r="G407" s="818" t="s">
        <v>5250</v>
      </c>
      <c r="H407" s="819" t="s">
        <v>5249</v>
      </c>
      <c r="I407" s="815" t="s">
        <v>5250</v>
      </c>
      <c r="K407" s="620"/>
      <c r="P407" s="620"/>
      <c r="Q407" s="620"/>
      <c r="R407" s="620"/>
      <c r="S407" s="620"/>
      <c r="T407" s="620"/>
      <c r="U407" s="620"/>
    </row>
    <row r="408" spans="1:21">
      <c r="A408" s="620"/>
      <c r="B408" s="645" t="s">
        <v>4286</v>
      </c>
      <c r="C408" s="619" t="s">
        <v>4287</v>
      </c>
      <c r="E408" s="620"/>
      <c r="G408" s="818" t="s">
        <v>5093</v>
      </c>
      <c r="H408" s="819" t="s">
        <v>5094</v>
      </c>
      <c r="I408" s="815" t="s">
        <v>5093</v>
      </c>
      <c r="K408" s="620"/>
      <c r="P408" s="620"/>
      <c r="Q408" s="620"/>
      <c r="R408" s="620"/>
      <c r="S408" s="620"/>
      <c r="T408" s="620"/>
      <c r="U408" s="620"/>
    </row>
    <row r="409" spans="1:21">
      <c r="A409" s="620"/>
      <c r="B409" s="645" t="s">
        <v>4288</v>
      </c>
      <c r="C409" s="619" t="s">
        <v>4289</v>
      </c>
      <c r="E409" s="620"/>
      <c r="G409" s="818" t="s">
        <v>5095</v>
      </c>
      <c r="H409" s="819" t="s">
        <v>5096</v>
      </c>
      <c r="I409" s="815" t="s">
        <v>5095</v>
      </c>
      <c r="K409" s="620"/>
      <c r="P409" s="620"/>
      <c r="Q409" s="620"/>
      <c r="R409" s="620"/>
      <c r="S409" s="620"/>
      <c r="T409" s="620"/>
      <c r="U409" s="620"/>
    </row>
    <row r="410" spans="1:21">
      <c r="A410" s="620"/>
      <c r="B410" s="645" t="s">
        <v>4290</v>
      </c>
      <c r="C410" s="619" t="s">
        <v>4289</v>
      </c>
      <c r="E410" s="620"/>
      <c r="G410" s="818" t="s">
        <v>5049</v>
      </c>
      <c r="H410" s="819" t="s">
        <v>3915</v>
      </c>
      <c r="I410" s="815" t="s">
        <v>5049</v>
      </c>
      <c r="K410" s="620"/>
      <c r="P410" s="620"/>
      <c r="Q410" s="620"/>
      <c r="R410" s="620"/>
      <c r="S410" s="620"/>
      <c r="T410" s="620"/>
      <c r="U410" s="620"/>
    </row>
    <row r="411" spans="1:21">
      <c r="A411" s="620"/>
      <c r="B411" s="645" t="s">
        <v>4291</v>
      </c>
      <c r="C411" s="619" t="s">
        <v>4292</v>
      </c>
      <c r="E411" s="620"/>
      <c r="G411" s="818" t="s">
        <v>5050</v>
      </c>
      <c r="H411" s="819" t="s">
        <v>5051</v>
      </c>
      <c r="I411" s="815" t="s">
        <v>5050</v>
      </c>
      <c r="K411" s="620"/>
      <c r="P411" s="620"/>
      <c r="Q411" s="620"/>
      <c r="R411" s="620"/>
      <c r="S411" s="620"/>
      <c r="T411" s="620"/>
      <c r="U411" s="620"/>
    </row>
    <row r="412" spans="1:21">
      <c r="A412" s="620"/>
      <c r="B412" s="645" t="s">
        <v>4293</v>
      </c>
      <c r="C412" s="619" t="s">
        <v>4292</v>
      </c>
      <c r="E412" s="620"/>
      <c r="G412" s="818" t="s">
        <v>5052</v>
      </c>
      <c r="H412" s="819" t="s">
        <v>3916</v>
      </c>
      <c r="I412" s="815" t="s">
        <v>5052</v>
      </c>
      <c r="K412" s="620"/>
      <c r="P412" s="620"/>
      <c r="Q412" s="620"/>
      <c r="R412" s="620"/>
      <c r="S412" s="620"/>
      <c r="T412" s="620"/>
      <c r="U412" s="620"/>
    </row>
    <row r="413" spans="1:21">
      <c r="A413" s="620"/>
      <c r="B413" s="645" t="s">
        <v>4294</v>
      </c>
      <c r="C413" s="619" t="s">
        <v>4295</v>
      </c>
      <c r="E413" s="620"/>
      <c r="G413" s="818" t="s">
        <v>5270</v>
      </c>
      <c r="H413" s="819" t="s">
        <v>5271</v>
      </c>
      <c r="I413" s="815" t="s">
        <v>5270</v>
      </c>
      <c r="K413" s="620"/>
      <c r="P413" s="620"/>
      <c r="Q413" s="620"/>
      <c r="R413" s="620"/>
      <c r="S413" s="620"/>
      <c r="T413" s="620"/>
      <c r="U413" s="620"/>
    </row>
    <row r="414" spans="1:21">
      <c r="A414" s="620"/>
      <c r="B414" s="645" t="s">
        <v>4296</v>
      </c>
      <c r="C414" s="619" t="s">
        <v>4295</v>
      </c>
      <c r="E414" s="620"/>
      <c r="G414" s="818" t="s">
        <v>5261</v>
      </c>
      <c r="H414" s="819" t="s">
        <v>5262</v>
      </c>
      <c r="I414" s="815" t="s">
        <v>5261</v>
      </c>
      <c r="K414" s="620"/>
      <c r="P414" s="620"/>
      <c r="Q414" s="620"/>
      <c r="R414" s="620"/>
      <c r="S414" s="620"/>
      <c r="T414" s="620"/>
      <c r="U414" s="620"/>
    </row>
    <row r="415" spans="1:21">
      <c r="A415" s="620"/>
      <c r="B415" s="645" t="s">
        <v>4297</v>
      </c>
      <c r="C415" s="619" t="s">
        <v>4298</v>
      </c>
      <c r="E415" s="620"/>
      <c r="G415" s="818" t="s">
        <v>5263</v>
      </c>
      <c r="H415" s="819" t="s">
        <v>5264</v>
      </c>
      <c r="I415" s="815" t="s">
        <v>5263</v>
      </c>
      <c r="K415" s="620"/>
      <c r="P415" s="620"/>
      <c r="Q415" s="620"/>
      <c r="R415" s="620"/>
      <c r="S415" s="620"/>
      <c r="T415" s="620"/>
      <c r="U415" s="620"/>
    </row>
    <row r="416" spans="1:21">
      <c r="A416" s="620"/>
      <c r="B416" s="645" t="s">
        <v>4299</v>
      </c>
      <c r="C416" s="619" t="s">
        <v>4298</v>
      </c>
      <c r="E416" s="620"/>
      <c r="G416" s="818" t="s">
        <v>5265</v>
      </c>
      <c r="H416" s="819" t="s">
        <v>3917</v>
      </c>
      <c r="I416" s="815" t="s">
        <v>5265</v>
      </c>
      <c r="K416" s="620"/>
      <c r="P416" s="620"/>
      <c r="Q416" s="620"/>
      <c r="R416" s="620"/>
      <c r="S416" s="620"/>
      <c r="T416" s="620"/>
      <c r="U416" s="620"/>
    </row>
    <row r="417" spans="1:21">
      <c r="A417" s="620"/>
      <c r="B417" s="645" t="s">
        <v>4300</v>
      </c>
      <c r="C417" s="619" t="s">
        <v>4301</v>
      </c>
      <c r="E417" s="620"/>
      <c r="G417" s="818" t="s">
        <v>5266</v>
      </c>
      <c r="H417" s="819" t="s">
        <v>5267</v>
      </c>
      <c r="I417" s="815" t="s">
        <v>5266</v>
      </c>
      <c r="K417" s="620"/>
      <c r="P417" s="620"/>
      <c r="Q417" s="620"/>
      <c r="R417" s="620"/>
      <c r="S417" s="620"/>
      <c r="T417" s="620"/>
      <c r="U417" s="620"/>
    </row>
    <row r="418" spans="1:21">
      <c r="A418" s="620"/>
      <c r="B418" s="645" t="s">
        <v>4302</v>
      </c>
      <c r="C418" s="619" t="s">
        <v>4301</v>
      </c>
      <c r="E418" s="620"/>
      <c r="G418" s="818" t="s">
        <v>5268</v>
      </c>
      <c r="H418" s="819" t="s">
        <v>5269</v>
      </c>
      <c r="I418" s="815" t="s">
        <v>5268</v>
      </c>
      <c r="K418" s="620"/>
      <c r="P418" s="620"/>
      <c r="Q418" s="620"/>
      <c r="R418" s="620"/>
      <c r="S418" s="620"/>
      <c r="T418" s="620"/>
      <c r="U418" s="620"/>
    </row>
    <row r="419" spans="1:21">
      <c r="A419" s="620"/>
      <c r="B419" s="645" t="s">
        <v>4303</v>
      </c>
      <c r="C419" s="619" t="s">
        <v>3324</v>
      </c>
      <c r="E419" s="620"/>
      <c r="G419" s="818" t="s">
        <v>5272</v>
      </c>
      <c r="H419" s="819" t="s">
        <v>5273</v>
      </c>
      <c r="I419" s="815" t="s">
        <v>5272</v>
      </c>
      <c r="K419" s="620"/>
      <c r="P419" s="620"/>
      <c r="Q419" s="620"/>
      <c r="R419" s="620"/>
      <c r="S419" s="620"/>
      <c r="T419" s="620"/>
      <c r="U419" s="620"/>
    </row>
    <row r="420" spans="1:21">
      <c r="A420" s="620"/>
      <c r="B420" s="645" t="s">
        <v>3325</v>
      </c>
      <c r="C420" s="619" t="s">
        <v>1573</v>
      </c>
      <c r="E420" s="620"/>
      <c r="G420" s="818" t="s">
        <v>5293</v>
      </c>
      <c r="H420" s="819" t="s">
        <v>3918</v>
      </c>
      <c r="I420" s="815" t="s">
        <v>5293</v>
      </c>
      <c r="K420" s="620"/>
      <c r="P420" s="620"/>
      <c r="Q420" s="620"/>
      <c r="R420" s="620"/>
      <c r="S420" s="620"/>
      <c r="T420" s="620"/>
      <c r="U420" s="620"/>
    </row>
    <row r="421" spans="1:21">
      <c r="A421" s="620"/>
      <c r="B421" s="645" t="s">
        <v>1574</v>
      </c>
      <c r="C421" s="619" t="s">
        <v>1573</v>
      </c>
      <c r="E421" s="620"/>
      <c r="G421" s="818" t="s">
        <v>5057</v>
      </c>
      <c r="H421" s="819" t="s">
        <v>4994</v>
      </c>
      <c r="I421" s="815" t="s">
        <v>5057</v>
      </c>
      <c r="K421" s="620"/>
      <c r="P421" s="620"/>
      <c r="Q421" s="620"/>
      <c r="R421" s="620"/>
      <c r="S421" s="620"/>
      <c r="T421" s="620"/>
      <c r="U421" s="620"/>
    </row>
    <row r="422" spans="1:21">
      <c r="A422" s="620"/>
      <c r="B422" s="645" t="s">
        <v>1575</v>
      </c>
      <c r="C422" s="619" t="s">
        <v>1576</v>
      </c>
      <c r="E422" s="620"/>
      <c r="G422" s="818" t="s">
        <v>5058</v>
      </c>
      <c r="H422" s="819" t="s">
        <v>5059</v>
      </c>
      <c r="I422" s="815" t="s">
        <v>5058</v>
      </c>
      <c r="K422" s="620"/>
      <c r="P422" s="620"/>
      <c r="Q422" s="620"/>
      <c r="R422" s="620"/>
      <c r="S422" s="620"/>
      <c r="T422" s="620"/>
      <c r="U422" s="620"/>
    </row>
    <row r="423" spans="1:21">
      <c r="A423" s="620"/>
      <c r="B423" s="645" t="s">
        <v>1577</v>
      </c>
      <c r="C423" s="619" t="s">
        <v>1576</v>
      </c>
      <c r="E423" s="620"/>
      <c r="G423" s="818" t="s">
        <v>5060</v>
      </c>
      <c r="H423" s="819" t="s">
        <v>5061</v>
      </c>
      <c r="I423" s="815" t="s">
        <v>5060</v>
      </c>
      <c r="K423" s="620"/>
      <c r="P423" s="620"/>
      <c r="Q423" s="620"/>
      <c r="R423" s="620"/>
      <c r="S423" s="620"/>
      <c r="T423" s="620"/>
      <c r="U423" s="620"/>
    </row>
    <row r="424" spans="1:21">
      <c r="A424" s="620"/>
      <c r="B424" s="645" t="s">
        <v>1578</v>
      </c>
      <c r="C424" s="619" t="s">
        <v>1579</v>
      </c>
      <c r="E424" s="620"/>
      <c r="G424" s="818" t="s">
        <v>5286</v>
      </c>
      <c r="H424" s="819" t="s">
        <v>4995</v>
      </c>
      <c r="I424" s="815" t="s">
        <v>5286</v>
      </c>
      <c r="K424" s="620"/>
      <c r="P424" s="620"/>
      <c r="Q424" s="620"/>
      <c r="R424" s="620"/>
      <c r="S424" s="620"/>
      <c r="T424" s="620"/>
      <c r="U424" s="620"/>
    </row>
    <row r="425" spans="1:21">
      <c r="A425" s="620"/>
      <c r="B425" s="645" t="s">
        <v>1580</v>
      </c>
      <c r="C425" s="619" t="s">
        <v>1579</v>
      </c>
      <c r="E425" s="620"/>
      <c r="G425" s="818" t="s">
        <v>5314</v>
      </c>
      <c r="H425" s="819" t="s">
        <v>4996</v>
      </c>
      <c r="I425" s="815" t="s">
        <v>5314</v>
      </c>
      <c r="K425" s="620"/>
      <c r="P425" s="620"/>
      <c r="Q425" s="620"/>
      <c r="R425" s="620"/>
      <c r="S425" s="620"/>
      <c r="T425" s="620"/>
      <c r="U425" s="620"/>
    </row>
    <row r="426" spans="1:21">
      <c r="A426" s="620"/>
      <c r="B426" s="645" t="s">
        <v>1581</v>
      </c>
      <c r="C426" s="619" t="s">
        <v>1582</v>
      </c>
      <c r="E426" s="620"/>
      <c r="G426" s="818" t="s">
        <v>5147</v>
      </c>
      <c r="H426" s="819" t="s">
        <v>5255</v>
      </c>
      <c r="I426" s="815" t="s">
        <v>5147</v>
      </c>
      <c r="K426" s="620"/>
      <c r="P426" s="620"/>
      <c r="Q426" s="620"/>
      <c r="R426" s="620"/>
      <c r="S426" s="620"/>
      <c r="T426" s="620"/>
      <c r="U426" s="620"/>
    </row>
    <row r="427" spans="1:21">
      <c r="A427" s="620"/>
      <c r="B427" s="645" t="s">
        <v>1583</v>
      </c>
      <c r="C427" s="619" t="s">
        <v>1584</v>
      </c>
      <c r="E427" s="620"/>
      <c r="G427" s="818" t="s">
        <v>5072</v>
      </c>
      <c r="H427" s="819" t="s">
        <v>5073</v>
      </c>
      <c r="I427" s="815" t="s">
        <v>5072</v>
      </c>
      <c r="K427" s="620"/>
      <c r="P427" s="620"/>
      <c r="Q427" s="620"/>
      <c r="R427" s="620"/>
      <c r="S427" s="620"/>
      <c r="T427" s="620"/>
      <c r="U427" s="620"/>
    </row>
    <row r="428" spans="1:21">
      <c r="A428" s="620"/>
      <c r="B428" s="645" t="s">
        <v>1585</v>
      </c>
      <c r="C428" s="619" t="s">
        <v>1584</v>
      </c>
      <c r="E428" s="620"/>
      <c r="G428" s="818" t="s">
        <v>5053</v>
      </c>
      <c r="H428" s="819" t="s">
        <v>5143</v>
      </c>
      <c r="I428" s="815" t="s">
        <v>5053</v>
      </c>
      <c r="K428" s="620"/>
      <c r="P428" s="620"/>
      <c r="Q428" s="620"/>
      <c r="R428" s="620"/>
      <c r="S428" s="620"/>
      <c r="T428" s="620"/>
      <c r="U428" s="620"/>
    </row>
    <row r="429" spans="1:21">
      <c r="A429" s="620"/>
      <c r="B429" s="645" t="s">
        <v>1586</v>
      </c>
      <c r="C429" s="619" t="s">
        <v>1584</v>
      </c>
      <c r="E429" s="620"/>
      <c r="G429" s="818" t="s">
        <v>5328</v>
      </c>
      <c r="H429" s="819" t="s">
        <v>4997</v>
      </c>
      <c r="I429" s="815" t="s">
        <v>5328</v>
      </c>
      <c r="K429" s="620"/>
      <c r="P429" s="620"/>
      <c r="Q429" s="620"/>
      <c r="R429" s="620"/>
      <c r="S429" s="620"/>
      <c r="T429" s="620"/>
      <c r="U429" s="620"/>
    </row>
    <row r="430" spans="1:21">
      <c r="A430" s="620"/>
      <c r="B430" s="645" t="s">
        <v>1587</v>
      </c>
      <c r="C430" s="619" t="s">
        <v>1588</v>
      </c>
      <c r="E430" s="620"/>
      <c r="G430" s="818" t="s">
        <v>5170</v>
      </c>
      <c r="H430" s="819" t="s">
        <v>5171</v>
      </c>
      <c r="I430" s="815" t="s">
        <v>5170</v>
      </c>
      <c r="K430" s="620"/>
      <c r="P430" s="620"/>
      <c r="Q430" s="620"/>
      <c r="R430" s="620"/>
      <c r="S430" s="620"/>
      <c r="T430" s="620"/>
      <c r="U430" s="620"/>
    </row>
    <row r="431" spans="1:21">
      <c r="A431" s="620"/>
      <c r="B431" s="645" t="s">
        <v>1589</v>
      </c>
      <c r="C431" s="619" t="s">
        <v>1588</v>
      </c>
      <c r="E431" s="620"/>
      <c r="G431" s="818" t="s">
        <v>4092</v>
      </c>
      <c r="H431" s="819" t="s">
        <v>5318</v>
      </c>
      <c r="I431" s="815" t="s">
        <v>4092</v>
      </c>
      <c r="K431" s="620"/>
      <c r="P431" s="620"/>
      <c r="Q431" s="620"/>
      <c r="R431" s="620"/>
      <c r="S431" s="620"/>
      <c r="T431" s="620"/>
      <c r="U431" s="620"/>
    </row>
    <row r="432" spans="1:21">
      <c r="A432" s="620"/>
      <c r="B432" s="645" t="s">
        <v>1590</v>
      </c>
      <c r="C432" s="619" t="s">
        <v>1588</v>
      </c>
      <c r="E432" s="620"/>
      <c r="G432" s="818" t="s">
        <v>4090</v>
      </c>
      <c r="H432" s="819" t="s">
        <v>4998</v>
      </c>
      <c r="I432" s="815" t="s">
        <v>4090</v>
      </c>
      <c r="K432" s="620"/>
      <c r="P432" s="620"/>
      <c r="Q432" s="620"/>
      <c r="R432" s="620"/>
      <c r="S432" s="620"/>
      <c r="T432" s="620"/>
      <c r="U432" s="620"/>
    </row>
    <row r="433" spans="1:21">
      <c r="A433" s="620"/>
      <c r="B433" s="645" t="s">
        <v>1591</v>
      </c>
      <c r="C433" s="619" t="s">
        <v>1592</v>
      </c>
      <c r="E433" s="620"/>
      <c r="G433" s="818" t="s">
        <v>5039</v>
      </c>
      <c r="H433" s="819" t="s">
        <v>5040</v>
      </c>
      <c r="I433" s="815" t="s">
        <v>5039</v>
      </c>
      <c r="K433" s="620"/>
      <c r="P433" s="620"/>
      <c r="Q433" s="620"/>
      <c r="R433" s="620"/>
      <c r="S433" s="620"/>
      <c r="T433" s="620"/>
      <c r="U433" s="620"/>
    </row>
    <row r="434" spans="1:21">
      <c r="A434" s="620"/>
      <c r="B434" s="645" t="s">
        <v>1593</v>
      </c>
      <c r="C434" s="619" t="s">
        <v>1592</v>
      </c>
      <c r="E434" s="620"/>
      <c r="G434" s="818" t="s">
        <v>5041</v>
      </c>
      <c r="H434" s="819" t="s">
        <v>5042</v>
      </c>
      <c r="I434" s="815" t="s">
        <v>5041</v>
      </c>
      <c r="K434" s="620"/>
      <c r="P434" s="620"/>
      <c r="Q434" s="620"/>
      <c r="R434" s="620"/>
      <c r="S434" s="620"/>
      <c r="T434" s="620"/>
      <c r="U434" s="620"/>
    </row>
    <row r="435" spans="1:21">
      <c r="A435" s="620"/>
      <c r="B435" s="645" t="s">
        <v>1594</v>
      </c>
      <c r="C435" s="619" t="s">
        <v>1592</v>
      </c>
      <c r="E435" s="620"/>
      <c r="G435" s="818" t="s">
        <v>3946</v>
      </c>
      <c r="H435" s="819" t="s">
        <v>4999</v>
      </c>
      <c r="I435" s="815" t="s">
        <v>3946</v>
      </c>
      <c r="K435" s="620"/>
      <c r="P435" s="620"/>
      <c r="Q435" s="620"/>
      <c r="R435" s="620"/>
      <c r="S435" s="620"/>
      <c r="T435" s="620"/>
      <c r="U435" s="620"/>
    </row>
    <row r="436" spans="1:21">
      <c r="A436" s="620"/>
      <c r="B436" s="645" t="s">
        <v>1595</v>
      </c>
      <c r="C436" s="619" t="s">
        <v>1596</v>
      </c>
      <c r="E436" s="620"/>
      <c r="G436" s="818" t="s">
        <v>5326</v>
      </c>
      <c r="H436" s="819" t="s">
        <v>5000</v>
      </c>
      <c r="I436" s="815" t="s">
        <v>5326</v>
      </c>
      <c r="K436" s="620"/>
      <c r="P436" s="620"/>
      <c r="Q436" s="620"/>
      <c r="R436" s="620"/>
      <c r="S436" s="620"/>
      <c r="T436" s="620"/>
      <c r="U436" s="620"/>
    </row>
    <row r="437" spans="1:21">
      <c r="A437" s="620"/>
      <c r="B437" s="645" t="s">
        <v>1597</v>
      </c>
      <c r="C437" s="619" t="s">
        <v>1598</v>
      </c>
      <c r="E437" s="620"/>
      <c r="G437" s="818" t="s">
        <v>5336</v>
      </c>
      <c r="H437" s="819" t="s">
        <v>5001</v>
      </c>
      <c r="I437" s="815" t="s">
        <v>5336</v>
      </c>
      <c r="K437" s="620"/>
      <c r="P437" s="620"/>
      <c r="Q437" s="620"/>
      <c r="R437" s="620"/>
      <c r="S437" s="620"/>
      <c r="T437" s="620"/>
      <c r="U437" s="620"/>
    </row>
    <row r="438" spans="1:21">
      <c r="A438" s="620"/>
      <c r="B438" s="645" t="s">
        <v>1599</v>
      </c>
      <c r="C438" s="619" t="s">
        <v>1600</v>
      </c>
      <c r="E438" s="620"/>
      <c r="G438" s="818" t="s">
        <v>5002</v>
      </c>
      <c r="H438" s="819" t="s">
        <v>5131</v>
      </c>
      <c r="I438" s="815" t="s">
        <v>5002</v>
      </c>
      <c r="K438" s="620"/>
      <c r="P438" s="620"/>
      <c r="Q438" s="620"/>
      <c r="R438" s="620"/>
      <c r="S438" s="620"/>
      <c r="T438" s="620"/>
      <c r="U438" s="620"/>
    </row>
    <row r="439" spans="1:21">
      <c r="A439" s="620"/>
      <c r="B439" s="645" t="s">
        <v>1601</v>
      </c>
      <c r="C439" s="619" t="s">
        <v>1600</v>
      </c>
      <c r="E439" s="620"/>
      <c r="G439" s="818" t="s">
        <v>5321</v>
      </c>
      <c r="H439" s="819" t="s">
        <v>5003</v>
      </c>
      <c r="I439" s="815" t="s">
        <v>5321</v>
      </c>
      <c r="K439" s="620"/>
      <c r="P439" s="620"/>
      <c r="Q439" s="620"/>
      <c r="R439" s="620"/>
      <c r="S439" s="620"/>
      <c r="T439" s="620"/>
      <c r="U439" s="620"/>
    </row>
    <row r="440" spans="1:21">
      <c r="A440" s="620"/>
      <c r="B440" s="645" t="s">
        <v>1602</v>
      </c>
      <c r="C440" s="619" t="s">
        <v>1603</v>
      </c>
      <c r="E440" s="620"/>
      <c r="G440" s="818" t="s">
        <v>5043</v>
      </c>
      <c r="H440" s="819" t="s">
        <v>5004</v>
      </c>
      <c r="I440" s="815" t="s">
        <v>5043</v>
      </c>
      <c r="K440" s="620"/>
      <c r="P440" s="620"/>
      <c r="Q440" s="620"/>
      <c r="R440" s="620"/>
      <c r="S440" s="620"/>
      <c r="T440" s="620"/>
      <c r="U440" s="620"/>
    </row>
    <row r="441" spans="1:21">
      <c r="A441" s="620"/>
      <c r="B441" s="645" t="s">
        <v>1604</v>
      </c>
      <c r="C441" s="619" t="s">
        <v>1603</v>
      </c>
      <c r="E441" s="620"/>
      <c r="G441" s="818" t="s">
        <v>5005</v>
      </c>
      <c r="H441" s="819" t="s">
        <v>5006</v>
      </c>
      <c r="I441" s="815" t="s">
        <v>5005</v>
      </c>
      <c r="K441" s="620"/>
      <c r="P441" s="620"/>
      <c r="Q441" s="620"/>
      <c r="R441" s="620"/>
      <c r="S441" s="620"/>
      <c r="T441" s="620"/>
      <c r="U441" s="620"/>
    </row>
    <row r="442" spans="1:21">
      <c r="A442" s="620"/>
      <c r="B442" s="645" t="s">
        <v>1605</v>
      </c>
      <c r="C442" s="619" t="s">
        <v>1606</v>
      </c>
      <c r="E442" s="620"/>
      <c r="G442" s="818" t="s">
        <v>5237</v>
      </c>
      <c r="H442" s="819" t="s">
        <v>5007</v>
      </c>
      <c r="I442" s="815" t="s">
        <v>5237</v>
      </c>
      <c r="K442" s="620"/>
      <c r="P442" s="620"/>
      <c r="Q442" s="620"/>
      <c r="R442" s="620"/>
      <c r="S442" s="620"/>
      <c r="T442" s="620"/>
      <c r="U442" s="620"/>
    </row>
    <row r="443" spans="1:21">
      <c r="A443" s="620"/>
      <c r="B443" s="645" t="s">
        <v>1607</v>
      </c>
      <c r="C443" s="619" t="s">
        <v>1606</v>
      </c>
      <c r="E443" s="620"/>
      <c r="G443" s="818" t="s">
        <v>5289</v>
      </c>
      <c r="H443" s="819" t="s">
        <v>5008</v>
      </c>
      <c r="I443" s="815" t="s">
        <v>5289</v>
      </c>
      <c r="K443" s="620"/>
      <c r="P443" s="620"/>
      <c r="Q443" s="620"/>
      <c r="R443" s="620"/>
      <c r="S443" s="620"/>
      <c r="T443" s="620"/>
      <c r="U443" s="620"/>
    </row>
    <row r="444" spans="1:21">
      <c r="A444" s="620"/>
      <c r="B444" s="645" t="s">
        <v>1608</v>
      </c>
      <c r="C444" s="619" t="s">
        <v>1609</v>
      </c>
      <c r="E444" s="620"/>
      <c r="G444" s="818" t="s">
        <v>5232</v>
      </c>
      <c r="H444" s="819" t="s">
        <v>5009</v>
      </c>
      <c r="I444" s="815" t="s">
        <v>5232</v>
      </c>
      <c r="K444" s="620"/>
      <c r="P444" s="620"/>
      <c r="Q444" s="620"/>
      <c r="R444" s="620"/>
      <c r="S444" s="620"/>
      <c r="T444" s="620"/>
      <c r="U444" s="620"/>
    </row>
    <row r="445" spans="1:21">
      <c r="A445" s="620"/>
      <c r="B445" s="645" t="s">
        <v>1610</v>
      </c>
      <c r="C445" s="619" t="s">
        <v>1611</v>
      </c>
      <c r="E445" s="620"/>
      <c r="G445" s="818" t="s">
        <v>5335</v>
      </c>
      <c r="H445" s="819" t="s">
        <v>5010</v>
      </c>
      <c r="I445" s="815" t="s">
        <v>5335</v>
      </c>
      <c r="K445" s="620"/>
      <c r="P445" s="620"/>
      <c r="Q445" s="620"/>
      <c r="R445" s="620"/>
      <c r="S445" s="620"/>
      <c r="T445" s="620"/>
      <c r="U445" s="620"/>
    </row>
    <row r="446" spans="1:21">
      <c r="A446" s="620"/>
      <c r="B446" s="645" t="s">
        <v>1612</v>
      </c>
      <c r="C446" s="619" t="s">
        <v>1613</v>
      </c>
      <c r="E446" s="620"/>
      <c r="G446" s="818" t="s">
        <v>3947</v>
      </c>
      <c r="H446" s="819" t="s">
        <v>5097</v>
      </c>
      <c r="I446" s="815" t="s">
        <v>3947</v>
      </c>
      <c r="K446" s="620"/>
      <c r="P446" s="620"/>
      <c r="Q446" s="620"/>
      <c r="R446" s="620"/>
      <c r="S446" s="620"/>
      <c r="T446" s="620"/>
      <c r="U446" s="620"/>
    </row>
    <row r="447" spans="1:21">
      <c r="A447" s="620"/>
      <c r="B447" s="645" t="s">
        <v>1614</v>
      </c>
      <c r="C447" s="619" t="s">
        <v>1615</v>
      </c>
      <c r="E447" s="620"/>
      <c r="G447" s="818" t="s">
        <v>5098</v>
      </c>
      <c r="H447" s="819" t="s">
        <v>5099</v>
      </c>
      <c r="I447" s="815" t="s">
        <v>5098</v>
      </c>
      <c r="K447" s="620"/>
      <c r="P447" s="620"/>
      <c r="Q447" s="620"/>
      <c r="R447" s="620"/>
      <c r="S447" s="620"/>
      <c r="T447" s="620"/>
      <c r="U447" s="620"/>
    </row>
    <row r="448" spans="1:21">
      <c r="A448" s="620"/>
      <c r="B448" s="645" t="s">
        <v>1616</v>
      </c>
      <c r="C448" s="619" t="s">
        <v>1617</v>
      </c>
      <c r="E448" s="620"/>
      <c r="G448" s="818" t="s">
        <v>5011</v>
      </c>
      <c r="H448" s="819" t="s">
        <v>5012</v>
      </c>
      <c r="I448" s="815" t="s">
        <v>5011</v>
      </c>
      <c r="K448" s="620"/>
      <c r="P448" s="620"/>
      <c r="Q448" s="620"/>
      <c r="R448" s="620"/>
      <c r="S448" s="620"/>
      <c r="T448" s="620"/>
      <c r="U448" s="620"/>
    </row>
    <row r="449" spans="1:21">
      <c r="A449" s="620"/>
      <c r="B449" s="645" t="s">
        <v>1618</v>
      </c>
      <c r="C449" s="619" t="s">
        <v>1619</v>
      </c>
      <c r="E449" s="620"/>
      <c r="G449" s="818" t="s">
        <v>5100</v>
      </c>
      <c r="H449" s="819" t="s">
        <v>5162</v>
      </c>
      <c r="I449" s="815" t="s">
        <v>5100</v>
      </c>
      <c r="K449" s="620"/>
      <c r="P449" s="620"/>
      <c r="Q449" s="620"/>
      <c r="R449" s="620"/>
      <c r="S449" s="620"/>
      <c r="T449" s="620"/>
      <c r="U449" s="620"/>
    </row>
    <row r="450" spans="1:21">
      <c r="A450" s="620"/>
      <c r="B450" s="645" t="s">
        <v>1620</v>
      </c>
      <c r="C450" s="619" t="s">
        <v>1621</v>
      </c>
      <c r="E450" s="620"/>
      <c r="G450" s="818" t="s">
        <v>5126</v>
      </c>
      <c r="H450" s="819" t="s">
        <v>5127</v>
      </c>
      <c r="I450" s="815" t="s">
        <v>5126</v>
      </c>
      <c r="K450" s="620"/>
      <c r="P450" s="620"/>
      <c r="Q450" s="620"/>
      <c r="R450" s="620"/>
      <c r="S450" s="620"/>
      <c r="T450" s="620"/>
      <c r="U450" s="620"/>
    </row>
    <row r="451" spans="1:21">
      <c r="A451" s="620"/>
      <c r="B451" s="645" t="s">
        <v>1622</v>
      </c>
      <c r="C451" s="619" t="s">
        <v>1623</v>
      </c>
      <c r="E451" s="620"/>
      <c r="G451" s="818" t="s">
        <v>3854</v>
      </c>
      <c r="H451" s="819" t="s">
        <v>5013</v>
      </c>
      <c r="I451" s="815" t="s">
        <v>3854</v>
      </c>
      <c r="K451" s="620"/>
      <c r="P451" s="620"/>
      <c r="Q451" s="620"/>
      <c r="R451" s="620"/>
      <c r="S451" s="620"/>
      <c r="T451" s="620"/>
      <c r="U451" s="620"/>
    </row>
    <row r="452" spans="1:21">
      <c r="A452" s="620"/>
      <c r="B452" s="645" t="s">
        <v>1624</v>
      </c>
      <c r="C452" s="619" t="s">
        <v>1623</v>
      </c>
      <c r="E452" s="620"/>
      <c r="G452" s="818" t="s">
        <v>3855</v>
      </c>
      <c r="H452" s="819" t="s">
        <v>3856</v>
      </c>
      <c r="I452" s="815" t="s">
        <v>3855</v>
      </c>
      <c r="K452" s="620"/>
      <c r="P452" s="620"/>
      <c r="Q452" s="620"/>
      <c r="R452" s="620"/>
      <c r="S452" s="620"/>
      <c r="T452" s="620"/>
      <c r="U452" s="620"/>
    </row>
    <row r="453" spans="1:21">
      <c r="A453" s="620"/>
      <c r="B453" s="645" t="s">
        <v>1625</v>
      </c>
      <c r="C453" s="619" t="s">
        <v>1626</v>
      </c>
      <c r="E453" s="620"/>
      <c r="G453" s="818" t="s">
        <v>5351</v>
      </c>
      <c r="H453" s="819" t="s">
        <v>5352</v>
      </c>
      <c r="I453" s="815" t="s">
        <v>5351</v>
      </c>
      <c r="K453" s="620"/>
      <c r="P453" s="620"/>
      <c r="Q453" s="620"/>
      <c r="R453" s="620"/>
      <c r="S453" s="620"/>
      <c r="T453" s="620"/>
      <c r="U453" s="620"/>
    </row>
    <row r="454" spans="1:21">
      <c r="A454" s="620"/>
      <c r="B454" s="645" t="s">
        <v>4344</v>
      </c>
      <c r="C454" s="619" t="s">
        <v>1626</v>
      </c>
      <c r="E454" s="620"/>
      <c r="G454" s="818" t="s">
        <v>5353</v>
      </c>
      <c r="H454" s="819" t="s">
        <v>5354</v>
      </c>
      <c r="I454" s="815" t="s">
        <v>5353</v>
      </c>
      <c r="K454" s="620"/>
      <c r="P454" s="620"/>
      <c r="Q454" s="620"/>
      <c r="R454" s="620"/>
      <c r="S454" s="620"/>
      <c r="T454" s="620"/>
      <c r="U454" s="620"/>
    </row>
    <row r="455" spans="1:21">
      <c r="A455" s="620"/>
      <c r="B455" s="645" t="s">
        <v>4345</v>
      </c>
      <c r="C455" s="619" t="s">
        <v>4346</v>
      </c>
      <c r="E455" s="620"/>
      <c r="G455" s="818" t="s">
        <v>5296</v>
      </c>
      <c r="H455" s="819" t="s">
        <v>5297</v>
      </c>
      <c r="I455" s="815" t="s">
        <v>5296</v>
      </c>
      <c r="K455" s="620"/>
      <c r="P455" s="620"/>
      <c r="Q455" s="620"/>
      <c r="R455" s="620"/>
      <c r="S455" s="620"/>
      <c r="T455" s="620"/>
      <c r="U455" s="620"/>
    </row>
    <row r="456" spans="1:21">
      <c r="A456" s="620"/>
      <c r="B456" s="645" t="s">
        <v>4347</v>
      </c>
      <c r="C456" s="619" t="s">
        <v>4346</v>
      </c>
      <c r="E456" s="620"/>
      <c r="G456" s="818" t="s">
        <v>5191</v>
      </c>
      <c r="H456" s="819" t="s">
        <v>5192</v>
      </c>
      <c r="I456" s="815" t="s">
        <v>5191</v>
      </c>
      <c r="K456" s="620"/>
      <c r="P456" s="620"/>
      <c r="Q456" s="620"/>
      <c r="R456" s="620"/>
      <c r="S456" s="620"/>
      <c r="T456" s="620"/>
      <c r="U456" s="620"/>
    </row>
    <row r="457" spans="1:21">
      <c r="A457" s="620"/>
      <c r="B457" s="645" t="s">
        <v>4348</v>
      </c>
      <c r="C457" s="619" t="s">
        <v>4346</v>
      </c>
      <c r="E457" s="620"/>
      <c r="G457" s="818" t="s">
        <v>4107</v>
      </c>
      <c r="H457" s="819" t="s">
        <v>5014</v>
      </c>
      <c r="I457" s="815" t="s">
        <v>4107</v>
      </c>
      <c r="K457" s="620"/>
      <c r="P457" s="620"/>
      <c r="Q457" s="620"/>
      <c r="R457" s="620"/>
      <c r="S457" s="620"/>
      <c r="T457" s="620"/>
      <c r="U457" s="620"/>
    </row>
    <row r="458" spans="1:21">
      <c r="A458" s="620"/>
      <c r="B458" s="645" t="s">
        <v>4349</v>
      </c>
      <c r="C458" s="619" t="s">
        <v>4350</v>
      </c>
      <c r="E458" s="620"/>
      <c r="G458" s="818" t="s">
        <v>5193</v>
      </c>
      <c r="H458" s="819" t="s">
        <v>5194</v>
      </c>
      <c r="I458" s="815" t="s">
        <v>5193</v>
      </c>
      <c r="K458" s="620"/>
      <c r="P458" s="620"/>
      <c r="Q458" s="620"/>
      <c r="R458" s="620"/>
      <c r="S458" s="620"/>
      <c r="T458" s="620"/>
      <c r="U458" s="620"/>
    </row>
    <row r="459" spans="1:21">
      <c r="A459" s="620"/>
      <c r="B459" s="645" t="s">
        <v>4351</v>
      </c>
      <c r="C459" s="619" t="s">
        <v>4350</v>
      </c>
      <c r="E459" s="620"/>
      <c r="G459" s="818" t="s">
        <v>5068</v>
      </c>
      <c r="H459" s="819" t="s">
        <v>5015</v>
      </c>
      <c r="I459" s="815" t="s">
        <v>5068</v>
      </c>
      <c r="K459" s="620"/>
      <c r="P459" s="620"/>
      <c r="Q459" s="620"/>
      <c r="R459" s="620"/>
      <c r="S459" s="620"/>
      <c r="T459" s="620"/>
      <c r="U459" s="620"/>
    </row>
    <row r="460" spans="1:21">
      <c r="A460" s="620"/>
      <c r="B460" s="645" t="s">
        <v>4352</v>
      </c>
      <c r="C460" s="619" t="s">
        <v>4353</v>
      </c>
      <c r="E460" s="620"/>
      <c r="G460" s="818" t="s">
        <v>5241</v>
      </c>
      <c r="H460" s="819" t="s">
        <v>5242</v>
      </c>
      <c r="I460" s="815" t="s">
        <v>5241</v>
      </c>
      <c r="K460" s="620"/>
      <c r="P460" s="620"/>
      <c r="Q460" s="620"/>
      <c r="R460" s="620"/>
      <c r="S460" s="620"/>
      <c r="T460" s="620"/>
      <c r="U460" s="620"/>
    </row>
    <row r="461" spans="1:21">
      <c r="A461" s="620"/>
      <c r="B461" s="645" t="s">
        <v>4354</v>
      </c>
      <c r="C461" s="619" t="s">
        <v>4355</v>
      </c>
      <c r="E461" s="620"/>
      <c r="G461" s="818" t="s">
        <v>5327</v>
      </c>
      <c r="H461" s="819" t="s">
        <v>5016</v>
      </c>
      <c r="I461" s="815" t="s">
        <v>5327</v>
      </c>
      <c r="K461" s="620"/>
      <c r="P461" s="620"/>
      <c r="Q461" s="620"/>
      <c r="R461" s="620"/>
      <c r="S461" s="620"/>
      <c r="T461" s="620"/>
      <c r="U461" s="620"/>
    </row>
    <row r="462" spans="1:21">
      <c r="A462" s="620"/>
      <c r="B462" s="645" t="s">
        <v>4356</v>
      </c>
      <c r="C462" s="619" t="s">
        <v>4357</v>
      </c>
      <c r="E462" s="620"/>
      <c r="G462" s="818" t="s">
        <v>4106</v>
      </c>
      <c r="H462" s="819" t="s">
        <v>5017</v>
      </c>
      <c r="I462" s="815" t="s">
        <v>4106</v>
      </c>
      <c r="K462" s="620"/>
      <c r="P462" s="620"/>
      <c r="Q462" s="620"/>
      <c r="R462" s="620"/>
      <c r="S462" s="620"/>
      <c r="T462" s="620"/>
      <c r="U462" s="620"/>
    </row>
    <row r="463" spans="1:21">
      <c r="A463" s="620"/>
      <c r="B463" s="645" t="s">
        <v>4358</v>
      </c>
      <c r="C463" s="619" t="s">
        <v>4359</v>
      </c>
      <c r="E463" s="620"/>
      <c r="G463" s="818" t="s">
        <v>5243</v>
      </c>
      <c r="H463" s="819" t="s">
        <v>5018</v>
      </c>
      <c r="I463" s="815" t="s">
        <v>5243</v>
      </c>
      <c r="K463" s="620"/>
      <c r="P463" s="620"/>
      <c r="Q463" s="620"/>
      <c r="R463" s="620"/>
      <c r="S463" s="620"/>
      <c r="T463" s="620"/>
      <c r="U463" s="620"/>
    </row>
    <row r="464" spans="1:21">
      <c r="A464" s="620"/>
      <c r="B464" s="645" t="s">
        <v>4360</v>
      </c>
      <c r="C464" s="619" t="s">
        <v>4359</v>
      </c>
      <c r="E464" s="620"/>
      <c r="G464" s="818" t="s">
        <v>5244</v>
      </c>
      <c r="H464" s="819" t="s">
        <v>5019</v>
      </c>
      <c r="I464" s="815" t="s">
        <v>5244</v>
      </c>
      <c r="K464" s="620"/>
      <c r="P464" s="620"/>
      <c r="Q464" s="620"/>
      <c r="R464" s="620"/>
      <c r="S464" s="620"/>
      <c r="T464" s="620"/>
      <c r="U464" s="620"/>
    </row>
    <row r="465" spans="1:21">
      <c r="A465" s="620"/>
      <c r="B465" s="645" t="s">
        <v>4361</v>
      </c>
      <c r="C465" s="619" t="s">
        <v>4362</v>
      </c>
      <c r="E465" s="620"/>
      <c r="G465" s="818" t="s">
        <v>5020</v>
      </c>
      <c r="H465" s="819" t="s">
        <v>5021</v>
      </c>
      <c r="I465" s="815" t="s">
        <v>5020</v>
      </c>
      <c r="K465" s="620"/>
      <c r="P465" s="620"/>
      <c r="Q465" s="620"/>
      <c r="R465" s="620"/>
      <c r="S465" s="620"/>
      <c r="T465" s="620"/>
      <c r="U465" s="620"/>
    </row>
    <row r="466" spans="1:21">
      <c r="A466" s="620"/>
      <c r="B466" s="645" t="s">
        <v>4363</v>
      </c>
      <c r="C466" s="619" t="s">
        <v>4364</v>
      </c>
      <c r="E466" s="620"/>
      <c r="G466" s="818" t="s">
        <v>5245</v>
      </c>
      <c r="H466" s="819" t="s">
        <v>5022</v>
      </c>
      <c r="I466" s="815" t="s">
        <v>5245</v>
      </c>
      <c r="K466" s="620"/>
      <c r="P466" s="620"/>
      <c r="Q466" s="620"/>
      <c r="R466" s="620"/>
      <c r="S466" s="620"/>
      <c r="T466" s="620"/>
      <c r="U466" s="620"/>
    </row>
    <row r="467" spans="1:21">
      <c r="A467" s="620"/>
      <c r="B467" s="645" t="s">
        <v>4365</v>
      </c>
      <c r="C467" s="619" t="s">
        <v>4366</v>
      </c>
      <c r="E467" s="620"/>
      <c r="G467" s="818" t="s">
        <v>5023</v>
      </c>
      <c r="H467" s="819" t="s">
        <v>5024</v>
      </c>
      <c r="I467" s="815" t="s">
        <v>5023</v>
      </c>
      <c r="K467" s="620"/>
      <c r="P467" s="620"/>
      <c r="Q467" s="620"/>
      <c r="R467" s="620"/>
      <c r="S467" s="620"/>
      <c r="T467" s="620"/>
      <c r="U467" s="620"/>
    </row>
    <row r="468" spans="1:21">
      <c r="A468" s="620"/>
      <c r="B468" s="645" t="s">
        <v>4367</v>
      </c>
      <c r="C468" s="619" t="s">
        <v>4368</v>
      </c>
      <c r="E468" s="620"/>
      <c r="G468" s="818" t="s">
        <v>5128</v>
      </c>
      <c r="H468" s="819" t="s">
        <v>5129</v>
      </c>
      <c r="I468" s="815" t="s">
        <v>5128</v>
      </c>
      <c r="K468" s="620"/>
      <c r="P468" s="620"/>
      <c r="Q468" s="620"/>
      <c r="R468" s="620"/>
      <c r="S468" s="620"/>
      <c r="T468" s="620"/>
      <c r="U468" s="620"/>
    </row>
    <row r="469" spans="1:21">
      <c r="A469" s="620"/>
      <c r="B469" s="645" t="s">
        <v>4369</v>
      </c>
      <c r="C469" s="619" t="s">
        <v>4370</v>
      </c>
      <c r="E469" s="620"/>
      <c r="G469" s="818" t="s">
        <v>5196</v>
      </c>
      <c r="H469" s="819" t="s">
        <v>5197</v>
      </c>
      <c r="I469" s="815" t="s">
        <v>5196</v>
      </c>
      <c r="K469" s="620"/>
      <c r="P469" s="620"/>
      <c r="Q469" s="620"/>
      <c r="R469" s="620"/>
      <c r="S469" s="620"/>
      <c r="T469" s="620"/>
      <c r="U469" s="620"/>
    </row>
    <row r="470" spans="1:21">
      <c r="A470" s="620"/>
      <c r="B470" s="645" t="s">
        <v>4371</v>
      </c>
      <c r="C470" s="619" t="s">
        <v>4372</v>
      </c>
      <c r="E470" s="620"/>
      <c r="G470" s="818" t="s">
        <v>5198</v>
      </c>
      <c r="H470" s="819" t="s">
        <v>5199</v>
      </c>
      <c r="I470" s="815" t="s">
        <v>5198</v>
      </c>
      <c r="K470" s="620"/>
      <c r="P470" s="620"/>
      <c r="Q470" s="620"/>
      <c r="R470" s="620"/>
      <c r="S470" s="620"/>
      <c r="T470" s="620"/>
      <c r="U470" s="620"/>
    </row>
    <row r="471" spans="1:21">
      <c r="A471" s="620"/>
      <c r="B471" s="645" t="s">
        <v>4373</v>
      </c>
      <c r="C471" s="619" t="s">
        <v>4374</v>
      </c>
      <c r="E471" s="620"/>
      <c r="G471" s="818" t="s">
        <v>5298</v>
      </c>
      <c r="H471" s="819" t="s">
        <v>5025</v>
      </c>
      <c r="I471" s="815" t="s">
        <v>5298</v>
      </c>
      <c r="K471" s="620"/>
      <c r="P471" s="620"/>
      <c r="Q471" s="620"/>
      <c r="R471" s="620"/>
      <c r="S471" s="620"/>
      <c r="T471" s="620"/>
      <c r="U471" s="620"/>
    </row>
    <row r="472" spans="1:21">
      <c r="A472" s="620"/>
      <c r="B472" s="645" t="s">
        <v>4375</v>
      </c>
      <c r="C472" s="619" t="s">
        <v>4376</v>
      </c>
      <c r="E472" s="620"/>
      <c r="G472" s="818" t="s">
        <v>5299</v>
      </c>
      <c r="H472" s="819" t="s">
        <v>5294</v>
      </c>
      <c r="I472" s="815" t="s">
        <v>5299</v>
      </c>
      <c r="K472" s="620"/>
      <c r="P472" s="620"/>
      <c r="Q472" s="620"/>
      <c r="R472" s="620"/>
      <c r="S472" s="620"/>
      <c r="T472" s="620"/>
      <c r="U472" s="620"/>
    </row>
    <row r="473" spans="1:21">
      <c r="A473" s="620"/>
      <c r="B473" s="645" t="s">
        <v>4377</v>
      </c>
      <c r="C473" s="619" t="s">
        <v>4376</v>
      </c>
      <c r="E473" s="620"/>
      <c r="G473" s="818" t="s">
        <v>5295</v>
      </c>
      <c r="H473" s="819" t="s">
        <v>5026</v>
      </c>
      <c r="I473" s="815" t="s">
        <v>5295</v>
      </c>
      <c r="K473" s="620"/>
      <c r="P473" s="620"/>
      <c r="Q473" s="620"/>
      <c r="R473" s="620"/>
      <c r="S473" s="620"/>
      <c r="T473" s="620"/>
      <c r="U473" s="620"/>
    </row>
    <row r="474" spans="1:21">
      <c r="A474" s="620"/>
      <c r="B474" s="645" t="s">
        <v>4378</v>
      </c>
      <c r="C474" s="619" t="s">
        <v>4379</v>
      </c>
      <c r="E474" s="620"/>
      <c r="G474" s="818" t="s">
        <v>5304</v>
      </c>
      <c r="H474" s="819" t="s">
        <v>5305</v>
      </c>
      <c r="I474" s="815" t="s">
        <v>5304</v>
      </c>
      <c r="K474" s="620"/>
      <c r="P474" s="620"/>
      <c r="Q474" s="620"/>
      <c r="R474" s="620"/>
      <c r="S474" s="620"/>
      <c r="T474" s="620"/>
      <c r="U474" s="620"/>
    </row>
    <row r="475" spans="1:21">
      <c r="A475" s="620"/>
      <c r="B475" s="645" t="s">
        <v>4380</v>
      </c>
      <c r="C475" s="619" t="s">
        <v>4381</v>
      </c>
      <c r="E475" s="620"/>
      <c r="G475" s="818" t="s">
        <v>5282</v>
      </c>
      <c r="H475" s="819" t="s">
        <v>5283</v>
      </c>
      <c r="I475" s="815" t="s">
        <v>5282</v>
      </c>
      <c r="K475" s="620"/>
      <c r="P475" s="620"/>
      <c r="Q475" s="620"/>
      <c r="R475" s="620"/>
      <c r="S475" s="620"/>
      <c r="T475" s="620"/>
      <c r="U475" s="620"/>
    </row>
    <row r="476" spans="1:21">
      <c r="A476" s="620"/>
      <c r="B476" s="645" t="s">
        <v>4382</v>
      </c>
      <c r="C476" s="619" t="s">
        <v>4381</v>
      </c>
      <c r="E476" s="620"/>
      <c r="G476" s="818" t="s">
        <v>5182</v>
      </c>
      <c r="H476" s="819" t="s">
        <v>5183</v>
      </c>
      <c r="I476" s="815" t="s">
        <v>5182</v>
      </c>
      <c r="K476" s="620"/>
      <c r="P476" s="620"/>
      <c r="Q476" s="620"/>
      <c r="R476" s="620"/>
      <c r="S476" s="620"/>
      <c r="T476" s="620"/>
      <c r="U476" s="620"/>
    </row>
    <row r="477" spans="1:21">
      <c r="A477" s="620"/>
      <c r="B477" s="645" t="s">
        <v>4383</v>
      </c>
      <c r="C477" s="619" t="s">
        <v>4384</v>
      </c>
      <c r="E477" s="620"/>
      <c r="G477" s="818" t="s">
        <v>5184</v>
      </c>
      <c r="H477" s="819" t="s">
        <v>5185</v>
      </c>
      <c r="I477" s="815" t="s">
        <v>5184</v>
      </c>
      <c r="K477" s="620"/>
      <c r="P477" s="620"/>
      <c r="Q477" s="620"/>
      <c r="R477" s="620"/>
      <c r="S477" s="620"/>
      <c r="T477" s="620"/>
      <c r="U477" s="620"/>
    </row>
    <row r="478" spans="1:21">
      <c r="A478" s="620"/>
      <c r="B478" s="645" t="s">
        <v>4385</v>
      </c>
      <c r="C478" s="619" t="s">
        <v>4384</v>
      </c>
      <c r="E478" s="620"/>
      <c r="G478" s="818" t="s">
        <v>5144</v>
      </c>
      <c r="H478" s="819" t="s">
        <v>5145</v>
      </c>
      <c r="I478" s="815" t="s">
        <v>5144</v>
      </c>
      <c r="K478" s="620"/>
      <c r="P478" s="620"/>
      <c r="Q478" s="620"/>
      <c r="R478" s="620"/>
      <c r="S478" s="620"/>
      <c r="T478" s="620"/>
      <c r="U478" s="620"/>
    </row>
    <row r="479" spans="1:21">
      <c r="A479" s="620"/>
      <c r="B479" s="645" t="s">
        <v>4386</v>
      </c>
      <c r="C479" s="619" t="s">
        <v>4387</v>
      </c>
      <c r="E479" s="620"/>
      <c r="G479" s="818" t="s">
        <v>5341</v>
      </c>
      <c r="H479" s="819" t="s">
        <v>5027</v>
      </c>
      <c r="I479" s="815" t="s">
        <v>5341</v>
      </c>
      <c r="K479" s="620"/>
      <c r="P479" s="620"/>
      <c r="Q479" s="620"/>
      <c r="R479" s="620"/>
      <c r="S479" s="620"/>
      <c r="T479" s="620"/>
      <c r="U479" s="620"/>
    </row>
    <row r="480" spans="1:21">
      <c r="A480" s="620"/>
      <c r="B480" s="645" t="s">
        <v>4388</v>
      </c>
      <c r="C480" s="619" t="s">
        <v>4387</v>
      </c>
      <c r="E480" s="620"/>
      <c r="G480" s="818" t="s">
        <v>4088</v>
      </c>
      <c r="H480" s="819" t="s">
        <v>4089</v>
      </c>
      <c r="I480" s="815" t="s">
        <v>4088</v>
      </c>
      <c r="K480" s="620"/>
      <c r="P480" s="620"/>
      <c r="Q480" s="620"/>
      <c r="R480" s="620"/>
      <c r="S480" s="620"/>
      <c r="T480" s="620"/>
      <c r="U480" s="620"/>
    </row>
    <row r="481" spans="1:21">
      <c r="A481" s="620"/>
      <c r="B481" s="645" t="s">
        <v>4389</v>
      </c>
      <c r="C481" s="619" t="s">
        <v>4390</v>
      </c>
      <c r="E481" s="620"/>
      <c r="G481" s="818" t="s">
        <v>5256</v>
      </c>
      <c r="H481" s="819" t="s">
        <v>5028</v>
      </c>
      <c r="I481" s="815" t="s">
        <v>5256</v>
      </c>
      <c r="K481" s="620"/>
      <c r="P481" s="620"/>
      <c r="Q481" s="620"/>
      <c r="R481" s="620"/>
      <c r="S481" s="620"/>
      <c r="T481" s="620"/>
      <c r="U481" s="620"/>
    </row>
    <row r="482" spans="1:21">
      <c r="A482" s="620"/>
      <c r="B482" s="645" t="s">
        <v>4391</v>
      </c>
      <c r="C482" s="619" t="s">
        <v>4390</v>
      </c>
      <c r="E482" s="620"/>
      <c r="G482" s="818" t="s">
        <v>5137</v>
      </c>
      <c r="H482" s="819" t="s">
        <v>5138</v>
      </c>
      <c r="I482" s="815" t="s">
        <v>5137</v>
      </c>
      <c r="K482" s="620"/>
      <c r="P482" s="620"/>
      <c r="Q482" s="620"/>
      <c r="R482" s="620"/>
      <c r="S482" s="620"/>
      <c r="T482" s="620"/>
      <c r="U482" s="620"/>
    </row>
    <row r="483" spans="1:21">
      <c r="A483" s="620"/>
      <c r="B483" s="645" t="s">
        <v>4392</v>
      </c>
      <c r="C483" s="619" t="s">
        <v>4393</v>
      </c>
      <c r="E483" s="620"/>
      <c r="G483" s="818" t="s">
        <v>5066</v>
      </c>
      <c r="H483" s="819" t="s">
        <v>5029</v>
      </c>
      <c r="I483" s="815" t="s">
        <v>5066</v>
      </c>
      <c r="K483" s="620"/>
      <c r="P483" s="620"/>
      <c r="Q483" s="620"/>
      <c r="R483" s="620"/>
      <c r="S483" s="620"/>
      <c r="T483" s="620"/>
      <c r="U483" s="620"/>
    </row>
    <row r="484" spans="1:21">
      <c r="A484" s="620"/>
      <c r="B484" s="645" t="s">
        <v>4394</v>
      </c>
      <c r="C484" s="619" t="s">
        <v>4393</v>
      </c>
      <c r="E484" s="620"/>
      <c r="G484" s="818" t="s">
        <v>4086</v>
      </c>
      <c r="H484" s="819" t="s">
        <v>4087</v>
      </c>
      <c r="I484" s="815" t="s">
        <v>4086</v>
      </c>
      <c r="K484" s="620"/>
      <c r="P484" s="620"/>
      <c r="Q484" s="620"/>
      <c r="R484" s="620"/>
      <c r="S484" s="620"/>
      <c r="T484" s="620"/>
      <c r="U484" s="620"/>
    </row>
    <row r="485" spans="1:21">
      <c r="A485" s="620"/>
      <c r="B485" s="645" t="s">
        <v>4395</v>
      </c>
      <c r="C485" s="619" t="s">
        <v>4396</v>
      </c>
      <c r="E485" s="620"/>
      <c r="G485" s="818" t="s">
        <v>5359</v>
      </c>
      <c r="H485" s="819" t="s">
        <v>4085</v>
      </c>
      <c r="I485" s="815" t="s">
        <v>5359</v>
      </c>
      <c r="K485" s="620"/>
      <c r="P485" s="620"/>
      <c r="Q485" s="620"/>
      <c r="R485" s="620"/>
      <c r="S485" s="620"/>
      <c r="T485" s="620"/>
      <c r="U485" s="620"/>
    </row>
    <row r="486" spans="1:21">
      <c r="A486" s="620"/>
      <c r="B486" s="645" t="s">
        <v>4397</v>
      </c>
      <c r="C486" s="619" t="s">
        <v>4398</v>
      </c>
      <c r="E486" s="620"/>
      <c r="K486" s="620"/>
      <c r="P486" s="620"/>
      <c r="Q486" s="620"/>
      <c r="R486" s="620"/>
      <c r="S486" s="620"/>
      <c r="T486" s="620"/>
      <c r="U486" s="620"/>
    </row>
    <row r="487" spans="1:21">
      <c r="A487" s="620"/>
      <c r="B487" s="645" t="s">
        <v>4399</v>
      </c>
      <c r="C487" s="619" t="s">
        <v>4400</v>
      </c>
      <c r="E487" s="620"/>
      <c r="K487" s="620"/>
      <c r="P487" s="620"/>
      <c r="Q487" s="620"/>
      <c r="R487" s="620"/>
      <c r="S487" s="620"/>
      <c r="T487" s="620"/>
      <c r="U487" s="620"/>
    </row>
    <row r="488" spans="1:21">
      <c r="A488" s="620"/>
      <c r="B488" s="645" t="s">
        <v>4401</v>
      </c>
      <c r="C488" s="619" t="s">
        <v>4402</v>
      </c>
      <c r="E488" s="620"/>
      <c r="K488" s="620"/>
      <c r="P488" s="620"/>
      <c r="Q488" s="620"/>
      <c r="R488" s="620"/>
      <c r="S488" s="620"/>
      <c r="T488" s="620"/>
      <c r="U488" s="620"/>
    </row>
    <row r="489" spans="1:21">
      <c r="A489" s="620"/>
      <c r="B489" s="645" t="s">
        <v>4403</v>
      </c>
      <c r="C489" s="619" t="s">
        <v>4404</v>
      </c>
      <c r="E489" s="620"/>
      <c r="K489" s="620"/>
      <c r="P489" s="620"/>
      <c r="Q489" s="620"/>
      <c r="R489" s="620"/>
      <c r="S489" s="620"/>
      <c r="T489" s="620"/>
      <c r="U489" s="620"/>
    </row>
    <row r="490" spans="1:21">
      <c r="A490" s="620"/>
      <c r="B490" s="645" t="s">
        <v>4405</v>
      </c>
      <c r="C490" s="619" t="s">
        <v>4404</v>
      </c>
      <c r="E490" s="620"/>
      <c r="K490" s="620"/>
      <c r="P490" s="620"/>
      <c r="Q490" s="620"/>
      <c r="R490" s="620"/>
      <c r="S490" s="620"/>
      <c r="T490" s="620"/>
      <c r="U490" s="620"/>
    </row>
    <row r="491" spans="1:21">
      <c r="A491" s="620"/>
      <c r="B491" s="645" t="s">
        <v>4406</v>
      </c>
      <c r="C491" s="619" t="s">
        <v>4404</v>
      </c>
      <c r="E491" s="620"/>
      <c r="K491" s="620"/>
      <c r="P491" s="620"/>
      <c r="Q491" s="620"/>
      <c r="R491" s="620"/>
      <c r="S491" s="620"/>
      <c r="T491" s="620"/>
      <c r="U491" s="620"/>
    </row>
    <row r="492" spans="1:21">
      <c r="A492" s="620"/>
      <c r="B492" s="645" t="s">
        <v>4407</v>
      </c>
      <c r="C492" s="619" t="s">
        <v>4408</v>
      </c>
      <c r="E492" s="620"/>
      <c r="K492" s="620"/>
      <c r="P492" s="620"/>
      <c r="Q492" s="620"/>
      <c r="R492" s="620"/>
      <c r="S492" s="620"/>
      <c r="T492" s="620"/>
      <c r="U492" s="620"/>
    </row>
    <row r="493" spans="1:21">
      <c r="A493" s="620"/>
      <c r="B493" s="645" t="s">
        <v>4409</v>
      </c>
      <c r="C493" s="619" t="s">
        <v>4410</v>
      </c>
      <c r="E493" s="620"/>
      <c r="K493" s="620"/>
      <c r="P493" s="620"/>
      <c r="Q493" s="620"/>
      <c r="R493" s="620"/>
      <c r="S493" s="620"/>
      <c r="T493" s="620"/>
      <c r="U493" s="620"/>
    </row>
    <row r="494" spans="1:21">
      <c r="A494" s="620"/>
      <c r="B494" s="645" t="s">
        <v>4411</v>
      </c>
      <c r="C494" s="619" t="s">
        <v>4412</v>
      </c>
      <c r="E494" s="620"/>
      <c r="K494" s="620"/>
      <c r="P494" s="620"/>
      <c r="Q494" s="620"/>
      <c r="R494" s="620"/>
      <c r="S494" s="620"/>
      <c r="T494" s="620"/>
      <c r="U494" s="620"/>
    </row>
    <row r="495" spans="1:21">
      <c r="A495" s="620"/>
      <c r="B495" s="645" t="s">
        <v>4413</v>
      </c>
      <c r="C495" s="619" t="s">
        <v>4412</v>
      </c>
      <c r="E495" s="620"/>
      <c r="K495" s="620"/>
      <c r="P495" s="620"/>
      <c r="Q495" s="620"/>
      <c r="R495" s="620"/>
      <c r="S495" s="620"/>
      <c r="T495" s="620"/>
      <c r="U495" s="620"/>
    </row>
    <row r="496" spans="1:21">
      <c r="A496" s="620"/>
      <c r="B496" s="645" t="s">
        <v>4414</v>
      </c>
      <c r="C496" s="619" t="s">
        <v>4415</v>
      </c>
      <c r="E496" s="620"/>
      <c r="K496" s="620"/>
      <c r="P496" s="620"/>
      <c r="Q496" s="620"/>
      <c r="R496" s="620"/>
      <c r="S496" s="620"/>
      <c r="T496" s="620"/>
      <c r="U496" s="620"/>
    </row>
    <row r="497" spans="1:21">
      <c r="A497" s="620"/>
      <c r="B497" s="645" t="s">
        <v>4416</v>
      </c>
      <c r="C497" s="619" t="s">
        <v>4415</v>
      </c>
      <c r="E497" s="620"/>
      <c r="K497" s="620"/>
      <c r="P497" s="620"/>
      <c r="Q497" s="620"/>
      <c r="R497" s="620"/>
      <c r="S497" s="620"/>
      <c r="T497" s="620"/>
      <c r="U497" s="620"/>
    </row>
    <row r="498" spans="1:21">
      <c r="A498" s="620"/>
      <c r="B498" s="645" t="s">
        <v>4417</v>
      </c>
      <c r="C498" s="619" t="s">
        <v>4418</v>
      </c>
      <c r="E498" s="620"/>
      <c r="K498" s="620"/>
      <c r="P498" s="620"/>
      <c r="Q498" s="620"/>
      <c r="R498" s="620"/>
      <c r="S498" s="620"/>
      <c r="T498" s="620"/>
      <c r="U498" s="620"/>
    </row>
    <row r="499" spans="1:21">
      <c r="A499" s="620"/>
      <c r="B499" s="645" t="s">
        <v>4419</v>
      </c>
      <c r="C499" s="619" t="s">
        <v>4418</v>
      </c>
      <c r="E499" s="620"/>
      <c r="K499" s="620"/>
      <c r="P499" s="620"/>
      <c r="Q499" s="620"/>
      <c r="R499" s="620"/>
      <c r="S499" s="620"/>
      <c r="T499" s="620"/>
      <c r="U499" s="620"/>
    </row>
    <row r="500" spans="1:21">
      <c r="A500" s="620"/>
      <c r="B500" s="645" t="s">
        <v>4420</v>
      </c>
      <c r="C500" s="619" t="s">
        <v>4421</v>
      </c>
      <c r="E500" s="620"/>
      <c r="K500" s="620"/>
      <c r="P500" s="620"/>
      <c r="Q500" s="620"/>
      <c r="R500" s="620"/>
      <c r="S500" s="620"/>
      <c r="T500" s="620"/>
      <c r="U500" s="620"/>
    </row>
    <row r="501" spans="1:21">
      <c r="A501" s="620"/>
      <c r="B501" s="645" t="s">
        <v>4422</v>
      </c>
      <c r="C501" s="619" t="s">
        <v>4423</v>
      </c>
      <c r="E501" s="620"/>
      <c r="K501" s="620"/>
      <c r="P501" s="620"/>
      <c r="Q501" s="620"/>
      <c r="R501" s="620"/>
      <c r="S501" s="620"/>
      <c r="T501" s="620"/>
      <c r="U501" s="620"/>
    </row>
    <row r="502" spans="1:21">
      <c r="A502" s="620"/>
      <c r="B502" s="645" t="s">
        <v>4424</v>
      </c>
      <c r="C502" s="619" t="s">
        <v>4423</v>
      </c>
      <c r="E502" s="620"/>
      <c r="K502" s="620"/>
      <c r="P502" s="620"/>
      <c r="Q502" s="620"/>
      <c r="R502" s="620"/>
      <c r="S502" s="620"/>
      <c r="T502" s="620"/>
      <c r="U502" s="620"/>
    </row>
    <row r="503" spans="1:21">
      <c r="A503" s="620"/>
      <c r="B503" s="645" t="s">
        <v>4425</v>
      </c>
      <c r="C503" s="619" t="s">
        <v>4426</v>
      </c>
      <c r="E503" s="620"/>
      <c r="K503" s="620"/>
      <c r="P503" s="620"/>
      <c r="Q503" s="620"/>
      <c r="R503" s="620"/>
      <c r="S503" s="620"/>
      <c r="T503" s="620"/>
      <c r="U503" s="620"/>
    </row>
    <row r="504" spans="1:21">
      <c r="A504" s="620"/>
      <c r="B504" s="645" t="s">
        <v>4427</v>
      </c>
      <c r="C504" s="619" t="s">
        <v>4426</v>
      </c>
      <c r="E504" s="620"/>
      <c r="K504" s="620"/>
      <c r="P504" s="620"/>
      <c r="Q504" s="620"/>
      <c r="R504" s="620"/>
      <c r="S504" s="620"/>
      <c r="T504" s="620"/>
      <c r="U504" s="620"/>
    </row>
    <row r="505" spans="1:21">
      <c r="A505" s="620"/>
      <c r="B505" s="645" t="s">
        <v>4428</v>
      </c>
      <c r="C505" s="619" t="s">
        <v>4429</v>
      </c>
      <c r="E505" s="620"/>
      <c r="K505" s="620"/>
      <c r="P505" s="620"/>
      <c r="Q505" s="620"/>
      <c r="R505" s="620"/>
      <c r="S505" s="620"/>
      <c r="T505" s="620"/>
      <c r="U505" s="620"/>
    </row>
    <row r="506" spans="1:21">
      <c r="A506" s="620"/>
      <c r="B506" s="645" t="s">
        <v>4430</v>
      </c>
      <c r="C506" s="619" t="s">
        <v>4429</v>
      </c>
      <c r="E506" s="620"/>
      <c r="K506" s="620"/>
      <c r="P506" s="620"/>
      <c r="Q506" s="620"/>
      <c r="R506" s="620"/>
      <c r="S506" s="620"/>
      <c r="T506" s="620"/>
      <c r="U506" s="620"/>
    </row>
    <row r="507" spans="1:21">
      <c r="A507" s="620"/>
      <c r="B507" s="645" t="s">
        <v>4431</v>
      </c>
      <c r="C507" s="619" t="s">
        <v>4676</v>
      </c>
      <c r="E507" s="620"/>
      <c r="K507" s="620"/>
      <c r="P507" s="620"/>
      <c r="Q507" s="620"/>
      <c r="R507" s="620"/>
      <c r="S507" s="620"/>
      <c r="T507" s="620"/>
      <c r="U507" s="620"/>
    </row>
    <row r="508" spans="1:21">
      <c r="A508" s="620"/>
      <c r="B508" s="645" t="s">
        <v>4677</v>
      </c>
      <c r="C508" s="619" t="s">
        <v>4676</v>
      </c>
      <c r="E508" s="620"/>
      <c r="K508" s="620"/>
      <c r="P508" s="620"/>
      <c r="Q508" s="620"/>
      <c r="R508" s="620"/>
      <c r="S508" s="620"/>
      <c r="T508" s="620"/>
      <c r="U508" s="620"/>
    </row>
    <row r="509" spans="1:21">
      <c r="A509" s="620"/>
      <c r="B509" s="645" t="s">
        <v>4678</v>
      </c>
      <c r="C509" s="619" t="s">
        <v>4679</v>
      </c>
      <c r="E509" s="620"/>
      <c r="K509" s="620"/>
      <c r="P509" s="620"/>
      <c r="Q509" s="620"/>
      <c r="R509" s="620"/>
      <c r="S509" s="620"/>
      <c r="T509" s="620"/>
      <c r="U509" s="620"/>
    </row>
    <row r="510" spans="1:21">
      <c r="A510" s="620"/>
      <c r="B510" s="645" t="s">
        <v>4680</v>
      </c>
      <c r="C510" s="619" t="s">
        <v>4681</v>
      </c>
      <c r="E510" s="620"/>
      <c r="K510" s="620"/>
      <c r="P510" s="620"/>
      <c r="Q510" s="620"/>
      <c r="R510" s="620"/>
      <c r="S510" s="620"/>
      <c r="T510" s="620"/>
      <c r="U510" s="620"/>
    </row>
    <row r="511" spans="1:21">
      <c r="A511" s="620"/>
      <c r="B511" s="645" t="s">
        <v>4682</v>
      </c>
      <c r="C511" s="619" t="s">
        <v>4683</v>
      </c>
      <c r="E511" s="620"/>
      <c r="K511" s="620"/>
      <c r="P511" s="620"/>
      <c r="Q511" s="620"/>
      <c r="R511" s="620"/>
      <c r="S511" s="620"/>
      <c r="T511" s="620"/>
      <c r="U511" s="620"/>
    </row>
    <row r="512" spans="1:21">
      <c r="A512" s="620"/>
      <c r="B512" s="645" t="s">
        <v>4684</v>
      </c>
      <c r="C512" s="619" t="s">
        <v>4683</v>
      </c>
      <c r="E512" s="620"/>
      <c r="K512" s="620"/>
      <c r="P512" s="620"/>
      <c r="Q512" s="620"/>
      <c r="R512" s="620"/>
      <c r="S512" s="620"/>
      <c r="T512" s="620"/>
      <c r="U512" s="620"/>
    </row>
    <row r="513" spans="1:21">
      <c r="A513" s="620"/>
      <c r="B513" s="645" t="s">
        <v>4685</v>
      </c>
      <c r="C513" s="619" t="s">
        <v>4686</v>
      </c>
      <c r="E513" s="620"/>
      <c r="K513" s="620"/>
      <c r="P513" s="620"/>
      <c r="Q513" s="620"/>
      <c r="R513" s="620"/>
      <c r="S513" s="620"/>
      <c r="T513" s="620"/>
      <c r="U513" s="620"/>
    </row>
    <row r="514" spans="1:21">
      <c r="A514" s="620"/>
      <c r="B514" s="645" t="s">
        <v>4687</v>
      </c>
      <c r="C514" s="619" t="s">
        <v>4686</v>
      </c>
      <c r="E514" s="620"/>
      <c r="K514" s="620"/>
      <c r="P514" s="620"/>
      <c r="Q514" s="620"/>
      <c r="R514" s="620"/>
      <c r="S514" s="620"/>
      <c r="T514" s="620"/>
      <c r="U514" s="620"/>
    </row>
    <row r="515" spans="1:21">
      <c r="A515" s="620"/>
      <c r="B515" s="645" t="s">
        <v>4688</v>
      </c>
      <c r="C515" s="619" t="s">
        <v>4689</v>
      </c>
      <c r="E515" s="620"/>
      <c r="K515" s="620"/>
      <c r="P515" s="620"/>
      <c r="Q515" s="620"/>
      <c r="R515" s="620"/>
      <c r="S515" s="620"/>
      <c r="T515" s="620"/>
      <c r="U515" s="620"/>
    </row>
    <row r="516" spans="1:21">
      <c r="A516" s="620"/>
      <c r="B516" s="645" t="s">
        <v>4690</v>
      </c>
      <c r="C516" s="619" t="s">
        <v>4691</v>
      </c>
      <c r="E516" s="620"/>
      <c r="K516" s="620"/>
      <c r="P516" s="620"/>
      <c r="Q516" s="620"/>
      <c r="R516" s="620"/>
      <c r="S516" s="620"/>
      <c r="T516" s="620"/>
      <c r="U516" s="620"/>
    </row>
    <row r="517" spans="1:21">
      <c r="A517" s="620"/>
      <c r="B517" s="645" t="s">
        <v>4692</v>
      </c>
      <c r="C517" s="619" t="s">
        <v>4693</v>
      </c>
      <c r="E517" s="620"/>
      <c r="K517" s="620"/>
      <c r="P517" s="620"/>
      <c r="Q517" s="620"/>
      <c r="R517" s="620"/>
      <c r="S517" s="620"/>
      <c r="T517" s="620"/>
      <c r="U517" s="620"/>
    </row>
    <row r="518" spans="1:21">
      <c r="A518" s="620"/>
      <c r="B518" s="645" t="s">
        <v>4694</v>
      </c>
      <c r="C518" s="619" t="s">
        <v>4695</v>
      </c>
      <c r="E518" s="620"/>
      <c r="K518" s="620"/>
      <c r="P518" s="620"/>
      <c r="Q518" s="620"/>
      <c r="R518" s="620"/>
      <c r="S518" s="620"/>
      <c r="T518" s="620"/>
      <c r="U518" s="620"/>
    </row>
    <row r="519" spans="1:21">
      <c r="A519" s="620"/>
      <c r="B519" s="645" t="s">
        <v>4696</v>
      </c>
      <c r="C519" s="619" t="s">
        <v>4695</v>
      </c>
      <c r="E519" s="620"/>
      <c r="K519" s="620"/>
      <c r="P519" s="620"/>
      <c r="Q519" s="620"/>
      <c r="R519" s="620"/>
      <c r="S519" s="620"/>
      <c r="T519" s="620"/>
      <c r="U519" s="620"/>
    </row>
    <row r="520" spans="1:21">
      <c r="A520" s="620"/>
      <c r="B520" s="645" t="s">
        <v>4697</v>
      </c>
      <c r="C520" s="619" t="s">
        <v>3001</v>
      </c>
      <c r="E520" s="620"/>
      <c r="K520" s="620"/>
      <c r="P520" s="620"/>
      <c r="Q520" s="620"/>
      <c r="R520" s="620"/>
      <c r="S520" s="620"/>
      <c r="T520" s="620"/>
      <c r="U520" s="620"/>
    </row>
    <row r="521" spans="1:21">
      <c r="A521" s="620"/>
      <c r="B521" s="645" t="s">
        <v>3002</v>
      </c>
      <c r="C521" s="619" t="s">
        <v>3001</v>
      </c>
      <c r="E521" s="620"/>
      <c r="K521" s="620"/>
      <c r="P521" s="620"/>
      <c r="Q521" s="620"/>
      <c r="R521" s="620"/>
      <c r="S521" s="620"/>
      <c r="T521" s="620"/>
      <c r="U521" s="620"/>
    </row>
    <row r="522" spans="1:21">
      <c r="A522" s="620"/>
      <c r="B522" s="645" t="s">
        <v>3003</v>
      </c>
      <c r="C522" s="619" t="s">
        <v>3004</v>
      </c>
      <c r="E522" s="620"/>
      <c r="K522" s="620"/>
      <c r="P522" s="620"/>
      <c r="Q522" s="620"/>
      <c r="R522" s="620"/>
      <c r="S522" s="620"/>
      <c r="T522" s="620"/>
      <c r="U522" s="620"/>
    </row>
    <row r="523" spans="1:21">
      <c r="A523" s="620"/>
      <c r="B523" s="645" t="s">
        <v>3005</v>
      </c>
      <c r="C523" s="619" t="s">
        <v>3006</v>
      </c>
      <c r="E523" s="620"/>
      <c r="K523" s="620"/>
      <c r="P523" s="620"/>
      <c r="Q523" s="620"/>
      <c r="R523" s="620"/>
      <c r="S523" s="620"/>
      <c r="T523" s="620"/>
      <c r="U523" s="620"/>
    </row>
    <row r="524" spans="1:21">
      <c r="A524" s="620"/>
      <c r="B524" s="645" t="s">
        <v>3007</v>
      </c>
      <c r="C524" s="619" t="s">
        <v>3008</v>
      </c>
      <c r="E524" s="620"/>
      <c r="K524" s="620"/>
      <c r="P524" s="620"/>
      <c r="Q524" s="620"/>
      <c r="R524" s="620"/>
      <c r="S524" s="620"/>
      <c r="T524" s="620"/>
      <c r="U524" s="620"/>
    </row>
    <row r="525" spans="1:21">
      <c r="A525" s="620"/>
      <c r="B525" s="645" t="s">
        <v>3009</v>
      </c>
      <c r="C525" s="619" t="s">
        <v>3010</v>
      </c>
      <c r="E525" s="620"/>
      <c r="K525" s="620"/>
      <c r="P525" s="620"/>
      <c r="Q525" s="620"/>
      <c r="R525" s="620"/>
      <c r="S525" s="620"/>
      <c r="T525" s="620"/>
      <c r="U525" s="620"/>
    </row>
    <row r="526" spans="1:21">
      <c r="A526" s="620"/>
      <c r="B526" s="645" t="s">
        <v>3011</v>
      </c>
      <c r="C526" s="619" t="s">
        <v>3012</v>
      </c>
      <c r="E526" s="620"/>
      <c r="K526" s="620"/>
      <c r="P526" s="620"/>
      <c r="Q526" s="620"/>
      <c r="R526" s="620"/>
      <c r="S526" s="620"/>
      <c r="T526" s="620"/>
      <c r="U526" s="620"/>
    </row>
    <row r="527" spans="1:21">
      <c r="A527" s="620"/>
      <c r="B527" s="645" t="s">
        <v>3013</v>
      </c>
      <c r="C527" s="619" t="s">
        <v>3014</v>
      </c>
      <c r="E527" s="620"/>
      <c r="K527" s="620"/>
      <c r="P527" s="620"/>
      <c r="Q527" s="620"/>
      <c r="R527" s="620"/>
      <c r="S527" s="620"/>
      <c r="T527" s="620"/>
      <c r="U527" s="620"/>
    </row>
    <row r="528" spans="1:21">
      <c r="A528" s="620"/>
      <c r="B528" s="645" t="s">
        <v>3015</v>
      </c>
      <c r="C528" s="619" t="s">
        <v>3014</v>
      </c>
      <c r="E528" s="620"/>
      <c r="K528" s="620"/>
      <c r="P528" s="620"/>
      <c r="Q528" s="620"/>
      <c r="R528" s="620"/>
      <c r="S528" s="620"/>
      <c r="T528" s="620"/>
      <c r="U528" s="620"/>
    </row>
    <row r="529" spans="1:21">
      <c r="A529" s="620"/>
      <c r="B529" s="645" t="s">
        <v>3016</v>
      </c>
      <c r="C529" s="619" t="s">
        <v>3017</v>
      </c>
      <c r="E529" s="620"/>
      <c r="K529" s="620"/>
      <c r="P529" s="620"/>
      <c r="Q529" s="620"/>
      <c r="R529" s="620"/>
      <c r="S529" s="620"/>
      <c r="T529" s="620"/>
      <c r="U529" s="620"/>
    </row>
    <row r="530" spans="1:21">
      <c r="A530" s="620"/>
      <c r="B530" s="645" t="s">
        <v>3018</v>
      </c>
      <c r="C530" s="619" t="s">
        <v>3017</v>
      </c>
      <c r="E530" s="620"/>
      <c r="K530" s="620"/>
      <c r="P530" s="620"/>
      <c r="Q530" s="620"/>
      <c r="R530" s="620"/>
      <c r="S530" s="620"/>
      <c r="T530" s="620"/>
      <c r="U530" s="620"/>
    </row>
    <row r="531" spans="1:21">
      <c r="A531" s="620"/>
      <c r="B531" s="645" t="s">
        <v>3019</v>
      </c>
      <c r="C531" s="619" t="s">
        <v>3020</v>
      </c>
      <c r="E531" s="620"/>
      <c r="K531" s="620"/>
      <c r="P531" s="620"/>
      <c r="Q531" s="620"/>
      <c r="R531" s="620"/>
      <c r="S531" s="620"/>
      <c r="T531" s="620"/>
      <c r="U531" s="620"/>
    </row>
    <row r="532" spans="1:21">
      <c r="A532" s="620"/>
      <c r="B532" s="645" t="s">
        <v>3021</v>
      </c>
      <c r="C532" s="619" t="s">
        <v>3020</v>
      </c>
      <c r="E532" s="620"/>
      <c r="K532" s="620"/>
      <c r="P532" s="620"/>
      <c r="Q532" s="620"/>
      <c r="R532" s="620"/>
      <c r="S532" s="620"/>
      <c r="T532" s="620"/>
      <c r="U532" s="620"/>
    </row>
    <row r="533" spans="1:21">
      <c r="A533" s="620"/>
      <c r="B533" s="645" t="s">
        <v>3022</v>
      </c>
      <c r="C533" s="619" t="s">
        <v>3023</v>
      </c>
      <c r="E533" s="620"/>
      <c r="K533" s="620"/>
      <c r="P533" s="620"/>
      <c r="Q533" s="620"/>
      <c r="R533" s="620"/>
      <c r="S533" s="620"/>
      <c r="T533" s="620"/>
      <c r="U533" s="620"/>
    </row>
    <row r="534" spans="1:21">
      <c r="A534" s="620"/>
      <c r="B534" s="645" t="s">
        <v>3024</v>
      </c>
      <c r="C534" s="619" t="s">
        <v>3023</v>
      </c>
      <c r="E534" s="620"/>
      <c r="K534" s="620"/>
      <c r="P534" s="620"/>
      <c r="Q534" s="620"/>
      <c r="R534" s="620"/>
      <c r="S534" s="620"/>
      <c r="T534" s="620"/>
      <c r="U534" s="620"/>
    </row>
    <row r="535" spans="1:21">
      <c r="A535" s="620"/>
      <c r="B535" s="645" t="s">
        <v>3025</v>
      </c>
      <c r="C535" s="619" t="s">
        <v>3026</v>
      </c>
      <c r="E535" s="620"/>
      <c r="K535" s="620"/>
      <c r="P535" s="620"/>
      <c r="Q535" s="620"/>
      <c r="R535" s="620"/>
      <c r="S535" s="620"/>
      <c r="T535" s="620"/>
      <c r="U535" s="620"/>
    </row>
    <row r="536" spans="1:21">
      <c r="A536" s="620"/>
      <c r="B536" s="645" t="s">
        <v>3027</v>
      </c>
      <c r="C536" s="619" t="s">
        <v>3026</v>
      </c>
      <c r="E536" s="620"/>
      <c r="K536" s="620"/>
      <c r="P536" s="620"/>
      <c r="Q536" s="620"/>
      <c r="R536" s="620"/>
      <c r="S536" s="620"/>
      <c r="T536" s="620"/>
      <c r="U536" s="620"/>
    </row>
    <row r="537" spans="1:21">
      <c r="A537" s="620"/>
      <c r="B537" s="645" t="s">
        <v>3028</v>
      </c>
      <c r="C537" s="619" t="s">
        <v>3029</v>
      </c>
      <c r="E537" s="620"/>
      <c r="K537" s="620"/>
      <c r="P537" s="620"/>
      <c r="Q537" s="620"/>
      <c r="R537" s="620"/>
      <c r="S537" s="620"/>
      <c r="T537" s="620"/>
      <c r="U537" s="620"/>
    </row>
    <row r="538" spans="1:21">
      <c r="A538" s="620"/>
      <c r="B538" s="645" t="s">
        <v>3030</v>
      </c>
      <c r="C538" s="619" t="s">
        <v>3029</v>
      </c>
      <c r="E538" s="620"/>
      <c r="K538" s="620"/>
      <c r="P538" s="620"/>
      <c r="Q538" s="620"/>
      <c r="R538" s="620"/>
      <c r="S538" s="620"/>
      <c r="T538" s="620"/>
      <c r="U538" s="620"/>
    </row>
    <row r="539" spans="1:21">
      <c r="A539" s="620"/>
      <c r="B539" s="645" t="s">
        <v>3031</v>
      </c>
      <c r="C539" s="619" t="s">
        <v>3032</v>
      </c>
      <c r="E539" s="620"/>
      <c r="K539" s="620"/>
      <c r="P539" s="620"/>
      <c r="Q539" s="620"/>
      <c r="R539" s="620"/>
      <c r="S539" s="620"/>
      <c r="T539" s="620"/>
      <c r="U539" s="620"/>
    </row>
    <row r="540" spans="1:21">
      <c r="A540" s="620"/>
      <c r="B540" s="645" t="s">
        <v>3033</v>
      </c>
      <c r="C540" s="619" t="s">
        <v>3034</v>
      </c>
      <c r="E540" s="620"/>
      <c r="K540" s="620"/>
      <c r="P540" s="620"/>
      <c r="Q540" s="620"/>
      <c r="R540" s="620"/>
      <c r="S540" s="620"/>
      <c r="T540" s="620"/>
      <c r="U540" s="620"/>
    </row>
    <row r="541" spans="1:21">
      <c r="A541" s="620"/>
      <c r="B541" s="645" t="s">
        <v>3035</v>
      </c>
      <c r="C541" s="619" t="s">
        <v>3036</v>
      </c>
      <c r="E541" s="620"/>
      <c r="K541" s="620"/>
      <c r="P541" s="620"/>
      <c r="Q541" s="620"/>
      <c r="R541" s="620"/>
      <c r="S541" s="620"/>
      <c r="T541" s="620"/>
      <c r="U541" s="620"/>
    </row>
    <row r="542" spans="1:21">
      <c r="A542" s="620"/>
      <c r="B542" s="645" t="s">
        <v>3037</v>
      </c>
      <c r="C542" s="619" t="s">
        <v>3036</v>
      </c>
      <c r="E542" s="620"/>
      <c r="K542" s="620"/>
      <c r="P542" s="620"/>
      <c r="Q542" s="620"/>
      <c r="R542" s="620"/>
      <c r="S542" s="620"/>
      <c r="T542" s="620"/>
      <c r="U542" s="620"/>
    </row>
    <row r="543" spans="1:21">
      <c r="A543" s="620"/>
      <c r="B543" s="645" t="s">
        <v>3038</v>
      </c>
      <c r="C543" s="619" t="s">
        <v>3039</v>
      </c>
      <c r="E543" s="620"/>
      <c r="K543" s="620"/>
      <c r="P543" s="620"/>
      <c r="Q543" s="620"/>
      <c r="R543" s="620"/>
      <c r="S543" s="620"/>
      <c r="T543" s="620"/>
      <c r="U543" s="620"/>
    </row>
    <row r="544" spans="1:21">
      <c r="A544" s="620"/>
      <c r="B544" s="645" t="s">
        <v>3040</v>
      </c>
      <c r="C544" s="619" t="s">
        <v>3041</v>
      </c>
      <c r="E544" s="620"/>
      <c r="K544" s="620"/>
      <c r="P544" s="620"/>
      <c r="Q544" s="620"/>
      <c r="R544" s="620"/>
      <c r="S544" s="620"/>
      <c r="T544" s="620"/>
      <c r="U544" s="620"/>
    </row>
    <row r="545" spans="1:21">
      <c r="A545" s="620"/>
      <c r="B545" s="645" t="s">
        <v>3042</v>
      </c>
      <c r="C545" s="619" t="s">
        <v>3043</v>
      </c>
      <c r="E545" s="620"/>
      <c r="K545" s="620"/>
      <c r="P545" s="620"/>
      <c r="Q545" s="620"/>
      <c r="R545" s="620"/>
      <c r="S545" s="620"/>
      <c r="T545" s="620"/>
      <c r="U545" s="620"/>
    </row>
    <row r="546" spans="1:21">
      <c r="A546" s="620"/>
      <c r="B546" s="645" t="s">
        <v>3044</v>
      </c>
      <c r="C546" s="619" t="s">
        <v>3045</v>
      </c>
      <c r="E546" s="620"/>
      <c r="K546" s="620"/>
      <c r="P546" s="620"/>
      <c r="Q546" s="620"/>
      <c r="R546" s="620"/>
      <c r="S546" s="620"/>
      <c r="T546" s="620"/>
      <c r="U546" s="620"/>
    </row>
    <row r="547" spans="1:21">
      <c r="A547" s="620"/>
      <c r="B547" s="645" t="s">
        <v>3046</v>
      </c>
      <c r="C547" s="619" t="s">
        <v>3047</v>
      </c>
      <c r="E547" s="620"/>
      <c r="K547" s="620"/>
      <c r="P547" s="620"/>
      <c r="Q547" s="620"/>
      <c r="R547" s="620"/>
      <c r="S547" s="620"/>
      <c r="T547" s="620"/>
      <c r="U547" s="620"/>
    </row>
    <row r="548" spans="1:21">
      <c r="A548" s="620"/>
      <c r="B548" s="645" t="s">
        <v>3048</v>
      </c>
      <c r="C548" s="619" t="s">
        <v>3047</v>
      </c>
      <c r="E548" s="620"/>
      <c r="K548" s="620"/>
      <c r="P548" s="620"/>
      <c r="Q548" s="620"/>
      <c r="R548" s="620"/>
      <c r="S548" s="620"/>
      <c r="T548" s="620"/>
      <c r="U548" s="620"/>
    </row>
    <row r="549" spans="1:21">
      <c r="A549" s="620"/>
      <c r="B549" s="645" t="s">
        <v>3049</v>
      </c>
      <c r="C549" s="619" t="s">
        <v>3050</v>
      </c>
      <c r="E549" s="620"/>
      <c r="K549" s="620"/>
      <c r="P549" s="620"/>
      <c r="Q549" s="620"/>
      <c r="R549" s="620"/>
      <c r="S549" s="620"/>
      <c r="T549" s="620"/>
      <c r="U549" s="620"/>
    </row>
    <row r="550" spans="1:21">
      <c r="A550" s="620"/>
      <c r="B550" s="645" t="s">
        <v>3051</v>
      </c>
      <c r="C550" s="619" t="s">
        <v>3052</v>
      </c>
      <c r="E550" s="620"/>
      <c r="K550" s="620"/>
      <c r="P550" s="620"/>
      <c r="Q550" s="620"/>
      <c r="R550" s="620"/>
      <c r="S550" s="620"/>
      <c r="T550" s="620"/>
      <c r="U550" s="620"/>
    </row>
    <row r="551" spans="1:21">
      <c r="A551" s="620"/>
      <c r="B551" s="645" t="s">
        <v>3053</v>
      </c>
      <c r="C551" s="619" t="s">
        <v>3054</v>
      </c>
      <c r="E551" s="620"/>
      <c r="K551" s="620"/>
      <c r="P551" s="620"/>
      <c r="Q551" s="620"/>
      <c r="R551" s="620"/>
      <c r="S551" s="620"/>
      <c r="T551" s="620"/>
      <c r="U551" s="620"/>
    </row>
    <row r="552" spans="1:21">
      <c r="A552" s="620"/>
      <c r="B552" s="645" t="s">
        <v>3055</v>
      </c>
      <c r="C552" s="619" t="s">
        <v>3056</v>
      </c>
      <c r="E552" s="620"/>
      <c r="K552" s="620"/>
      <c r="P552" s="620"/>
      <c r="Q552" s="620"/>
      <c r="R552" s="620"/>
      <c r="S552" s="620"/>
      <c r="T552" s="620"/>
      <c r="U552" s="620"/>
    </row>
    <row r="553" spans="1:21">
      <c r="A553" s="620"/>
      <c r="B553" s="645" t="s">
        <v>3057</v>
      </c>
      <c r="C553" s="619" t="s">
        <v>3056</v>
      </c>
      <c r="E553" s="620"/>
      <c r="K553" s="620"/>
      <c r="P553" s="620"/>
      <c r="Q553" s="620"/>
      <c r="R553" s="620"/>
      <c r="S553" s="620"/>
      <c r="T553" s="620"/>
      <c r="U553" s="620"/>
    </row>
    <row r="554" spans="1:21">
      <c r="A554" s="620"/>
      <c r="B554" s="645" t="s">
        <v>3058</v>
      </c>
      <c r="C554" s="619" t="s">
        <v>3059</v>
      </c>
      <c r="E554" s="620"/>
      <c r="K554" s="620"/>
      <c r="P554" s="620"/>
      <c r="Q554" s="620"/>
      <c r="R554" s="620"/>
      <c r="S554" s="620"/>
      <c r="T554" s="620"/>
      <c r="U554" s="620"/>
    </row>
    <row r="555" spans="1:21">
      <c r="A555" s="620"/>
      <c r="B555" s="645" t="s">
        <v>3060</v>
      </c>
      <c r="C555" s="619" t="s">
        <v>3061</v>
      </c>
      <c r="E555" s="620"/>
      <c r="K555" s="620"/>
      <c r="P555" s="620"/>
      <c r="Q555" s="620"/>
      <c r="R555" s="620"/>
      <c r="S555" s="620"/>
      <c r="T555" s="620"/>
      <c r="U555" s="620"/>
    </row>
    <row r="556" spans="1:21">
      <c r="A556" s="620"/>
      <c r="B556" s="645" t="s">
        <v>3062</v>
      </c>
      <c r="C556" s="619" t="s">
        <v>3061</v>
      </c>
      <c r="E556" s="620"/>
      <c r="K556" s="620"/>
      <c r="P556" s="620"/>
      <c r="Q556" s="620"/>
      <c r="R556" s="620"/>
      <c r="S556" s="620"/>
      <c r="T556" s="620"/>
      <c r="U556" s="620"/>
    </row>
    <row r="557" spans="1:21">
      <c r="A557" s="620"/>
      <c r="B557" s="645" t="s">
        <v>3063</v>
      </c>
      <c r="C557" s="619" t="s">
        <v>3064</v>
      </c>
      <c r="E557" s="620"/>
      <c r="K557" s="620"/>
      <c r="P557" s="620"/>
      <c r="Q557" s="620"/>
      <c r="R557" s="620"/>
      <c r="S557" s="620"/>
      <c r="T557" s="620"/>
      <c r="U557" s="620"/>
    </row>
    <row r="558" spans="1:21">
      <c r="A558" s="620"/>
      <c r="B558" s="645" t="s">
        <v>3065</v>
      </c>
      <c r="C558" s="619" t="s">
        <v>3064</v>
      </c>
      <c r="E558" s="620"/>
      <c r="K558" s="620"/>
      <c r="P558" s="620"/>
      <c r="Q558" s="620"/>
      <c r="R558" s="620"/>
      <c r="S558" s="620"/>
      <c r="T558" s="620"/>
      <c r="U558" s="620"/>
    </row>
    <row r="559" spans="1:21">
      <c r="A559" s="620"/>
      <c r="B559" s="645" t="s">
        <v>3066</v>
      </c>
      <c r="C559" s="619" t="s">
        <v>3067</v>
      </c>
      <c r="E559" s="620"/>
      <c r="K559" s="620"/>
      <c r="P559" s="620"/>
      <c r="Q559" s="620"/>
      <c r="R559" s="620"/>
      <c r="S559" s="620"/>
      <c r="T559" s="620"/>
      <c r="U559" s="620"/>
    </row>
    <row r="560" spans="1:21">
      <c r="A560" s="620"/>
      <c r="B560" s="645" t="s">
        <v>3068</v>
      </c>
      <c r="C560" s="619" t="s">
        <v>3067</v>
      </c>
      <c r="E560" s="620"/>
      <c r="K560" s="620"/>
      <c r="P560" s="620"/>
      <c r="Q560" s="620"/>
      <c r="R560" s="620"/>
      <c r="S560" s="620"/>
      <c r="T560" s="620"/>
      <c r="U560" s="620"/>
    </row>
    <row r="561" spans="1:21">
      <c r="A561" s="620"/>
      <c r="B561" s="645" t="s">
        <v>3069</v>
      </c>
      <c r="C561" s="619" t="s">
        <v>3070</v>
      </c>
      <c r="E561" s="620"/>
      <c r="K561" s="620"/>
      <c r="P561" s="620"/>
      <c r="Q561" s="620"/>
      <c r="R561" s="620"/>
      <c r="S561" s="620"/>
      <c r="T561" s="620"/>
      <c r="U561" s="620"/>
    </row>
    <row r="562" spans="1:21">
      <c r="A562" s="620"/>
      <c r="B562" s="645" t="s">
        <v>3071</v>
      </c>
      <c r="C562" s="619" t="s">
        <v>3070</v>
      </c>
      <c r="E562" s="620"/>
      <c r="K562" s="620"/>
      <c r="P562" s="620"/>
      <c r="Q562" s="620"/>
      <c r="R562" s="620"/>
      <c r="S562" s="620"/>
      <c r="T562" s="620"/>
      <c r="U562" s="620"/>
    </row>
    <row r="563" spans="1:21">
      <c r="A563" s="620"/>
      <c r="B563" s="645" t="s">
        <v>3072</v>
      </c>
      <c r="C563" s="619" t="s">
        <v>2253</v>
      </c>
      <c r="E563" s="620"/>
      <c r="K563" s="620"/>
      <c r="P563" s="620"/>
      <c r="Q563" s="620"/>
      <c r="R563" s="620"/>
      <c r="S563" s="620"/>
      <c r="T563" s="620"/>
      <c r="U563" s="620"/>
    </row>
    <row r="564" spans="1:21">
      <c r="A564" s="620"/>
      <c r="B564" s="645" t="s">
        <v>2254</v>
      </c>
      <c r="C564" s="619" t="s">
        <v>2253</v>
      </c>
      <c r="E564" s="620"/>
      <c r="K564" s="620"/>
      <c r="P564" s="620"/>
      <c r="Q564" s="620"/>
      <c r="R564" s="620"/>
      <c r="S564" s="620"/>
      <c r="T564" s="620"/>
      <c r="U564" s="620"/>
    </row>
    <row r="565" spans="1:21">
      <c r="A565" s="620"/>
      <c r="B565" s="645" t="s">
        <v>2255</v>
      </c>
      <c r="C565" s="619" t="s">
        <v>2256</v>
      </c>
      <c r="E565" s="620"/>
      <c r="K565" s="620"/>
      <c r="P565" s="620"/>
      <c r="Q565" s="620"/>
      <c r="R565" s="620"/>
      <c r="S565" s="620"/>
      <c r="T565" s="620"/>
      <c r="U565" s="620"/>
    </row>
    <row r="566" spans="1:21">
      <c r="A566" s="620"/>
      <c r="B566" s="645" t="s">
        <v>2257</v>
      </c>
      <c r="C566" s="619" t="s">
        <v>2256</v>
      </c>
      <c r="E566" s="620"/>
      <c r="K566" s="620"/>
      <c r="P566" s="620"/>
      <c r="Q566" s="620"/>
      <c r="R566" s="620"/>
      <c r="S566" s="620"/>
      <c r="T566" s="620"/>
      <c r="U566" s="620"/>
    </row>
    <row r="567" spans="1:21">
      <c r="A567" s="620"/>
      <c r="B567" s="645" t="s">
        <v>2258</v>
      </c>
      <c r="C567" s="619" t="s">
        <v>2259</v>
      </c>
      <c r="E567" s="620"/>
      <c r="K567" s="620"/>
      <c r="P567" s="620"/>
      <c r="Q567" s="620"/>
      <c r="R567" s="620"/>
      <c r="S567" s="620"/>
      <c r="T567" s="620"/>
      <c r="U567" s="620"/>
    </row>
    <row r="568" spans="1:21">
      <c r="A568" s="620"/>
      <c r="B568" s="645" t="s">
        <v>2260</v>
      </c>
      <c r="C568" s="619" t="s">
        <v>2259</v>
      </c>
      <c r="E568" s="620"/>
      <c r="K568" s="620"/>
      <c r="P568" s="620"/>
      <c r="Q568" s="620"/>
      <c r="R568" s="620"/>
      <c r="S568" s="620"/>
      <c r="T568" s="620"/>
      <c r="U568" s="620"/>
    </row>
    <row r="569" spans="1:21">
      <c r="A569" s="620"/>
      <c r="B569" s="645" t="s">
        <v>2261</v>
      </c>
      <c r="C569" s="619" t="s">
        <v>2262</v>
      </c>
      <c r="E569" s="620"/>
      <c r="K569" s="620"/>
      <c r="P569" s="620"/>
      <c r="Q569" s="620"/>
      <c r="R569" s="620"/>
      <c r="S569" s="620"/>
      <c r="T569" s="620"/>
      <c r="U569" s="620"/>
    </row>
    <row r="570" spans="1:21">
      <c r="A570" s="620"/>
      <c r="B570" s="645" t="s">
        <v>2263</v>
      </c>
      <c r="C570" s="619" t="s">
        <v>2264</v>
      </c>
      <c r="E570" s="620"/>
      <c r="K570" s="620"/>
      <c r="P570" s="620"/>
      <c r="Q570" s="620"/>
      <c r="R570" s="620"/>
      <c r="S570" s="620"/>
      <c r="T570" s="620"/>
      <c r="U570" s="620"/>
    </row>
    <row r="571" spans="1:21">
      <c r="A571" s="620"/>
      <c r="B571" s="645" t="s">
        <v>2265</v>
      </c>
      <c r="C571" s="619" t="s">
        <v>2266</v>
      </c>
      <c r="E571" s="620"/>
      <c r="K571" s="620"/>
      <c r="P571" s="620"/>
      <c r="Q571" s="620"/>
      <c r="R571" s="620"/>
      <c r="S571" s="620"/>
      <c r="T571" s="620"/>
      <c r="U571" s="620"/>
    </row>
    <row r="572" spans="1:21">
      <c r="A572" s="620"/>
      <c r="B572" s="645" t="s">
        <v>2267</v>
      </c>
      <c r="C572" s="619" t="s">
        <v>4679</v>
      </c>
      <c r="E572" s="620"/>
      <c r="K572" s="620"/>
      <c r="P572" s="620"/>
      <c r="Q572" s="620"/>
      <c r="R572" s="620"/>
      <c r="S572" s="620"/>
      <c r="T572" s="620"/>
      <c r="U572" s="620"/>
    </row>
    <row r="573" spans="1:21">
      <c r="A573" s="620"/>
      <c r="B573" s="645" t="s">
        <v>2268</v>
      </c>
      <c r="C573" s="619" t="s">
        <v>2269</v>
      </c>
      <c r="E573" s="620"/>
      <c r="K573" s="620"/>
      <c r="P573" s="620"/>
      <c r="Q573" s="620"/>
      <c r="R573" s="620"/>
      <c r="S573" s="620"/>
      <c r="T573" s="620"/>
      <c r="U573" s="620"/>
    </row>
    <row r="574" spans="1:21">
      <c r="A574" s="620"/>
      <c r="B574" s="645" t="s">
        <v>2270</v>
      </c>
      <c r="C574" s="619" t="s">
        <v>2269</v>
      </c>
      <c r="E574" s="620"/>
      <c r="K574" s="620"/>
      <c r="P574" s="620"/>
      <c r="Q574" s="620"/>
      <c r="R574" s="620"/>
      <c r="S574" s="620"/>
      <c r="T574" s="620"/>
      <c r="U574" s="620"/>
    </row>
    <row r="575" spans="1:21">
      <c r="A575" s="620"/>
      <c r="B575" s="645" t="s">
        <v>2271</v>
      </c>
      <c r="C575" s="619" t="s">
        <v>2272</v>
      </c>
      <c r="E575" s="620"/>
      <c r="K575" s="620"/>
      <c r="P575" s="620"/>
      <c r="Q575" s="620"/>
      <c r="R575" s="620"/>
      <c r="S575" s="620"/>
      <c r="T575" s="620"/>
      <c r="U575" s="620"/>
    </row>
    <row r="576" spans="1:21">
      <c r="A576" s="620"/>
      <c r="B576" s="645" t="s">
        <v>2273</v>
      </c>
      <c r="C576" s="619" t="s">
        <v>2272</v>
      </c>
      <c r="E576" s="620"/>
      <c r="K576" s="620"/>
      <c r="P576" s="620"/>
      <c r="Q576" s="620"/>
      <c r="R576" s="620"/>
      <c r="S576" s="620"/>
      <c r="T576" s="620"/>
      <c r="U576" s="620"/>
    </row>
    <row r="577" spans="1:21">
      <c r="A577" s="620"/>
      <c r="B577" s="645" t="s">
        <v>2274</v>
      </c>
      <c r="C577" s="619" t="s">
        <v>2275</v>
      </c>
      <c r="E577" s="620"/>
      <c r="K577" s="620"/>
      <c r="P577" s="620"/>
      <c r="Q577" s="620"/>
      <c r="R577" s="620"/>
      <c r="S577" s="620"/>
      <c r="T577" s="620"/>
      <c r="U577" s="620"/>
    </row>
    <row r="578" spans="1:21">
      <c r="A578" s="620"/>
      <c r="B578" s="645" t="s">
        <v>2276</v>
      </c>
      <c r="C578" s="619" t="s">
        <v>2277</v>
      </c>
      <c r="E578" s="620"/>
      <c r="K578" s="620"/>
      <c r="P578" s="620"/>
      <c r="Q578" s="620"/>
      <c r="R578" s="620"/>
      <c r="S578" s="620"/>
      <c r="T578" s="620"/>
      <c r="U578" s="620"/>
    </row>
    <row r="579" spans="1:21">
      <c r="A579" s="620"/>
      <c r="B579" s="645" t="s">
        <v>2278</v>
      </c>
      <c r="C579" s="619" t="s">
        <v>2277</v>
      </c>
      <c r="E579" s="620"/>
      <c r="K579" s="620"/>
      <c r="P579" s="620"/>
      <c r="Q579" s="620"/>
      <c r="R579" s="620"/>
      <c r="S579" s="620"/>
      <c r="T579" s="620"/>
      <c r="U579" s="620"/>
    </row>
    <row r="580" spans="1:21">
      <c r="A580" s="620"/>
      <c r="B580" s="645" t="s">
        <v>2279</v>
      </c>
      <c r="C580" s="619" t="s">
        <v>2277</v>
      </c>
      <c r="E580" s="620"/>
      <c r="K580" s="620"/>
      <c r="P580" s="620"/>
      <c r="Q580" s="620"/>
      <c r="R580" s="620"/>
      <c r="S580" s="620"/>
      <c r="T580" s="620"/>
      <c r="U580" s="620"/>
    </row>
    <row r="581" spans="1:21">
      <c r="A581" s="620"/>
      <c r="B581" s="645" t="s">
        <v>2280</v>
      </c>
      <c r="C581" s="619" t="s">
        <v>2281</v>
      </c>
      <c r="E581" s="620"/>
      <c r="K581" s="620"/>
      <c r="P581" s="620"/>
      <c r="Q581" s="620"/>
      <c r="R581" s="620"/>
      <c r="S581" s="620"/>
      <c r="T581" s="620"/>
      <c r="U581" s="620"/>
    </row>
    <row r="582" spans="1:21">
      <c r="A582" s="620"/>
      <c r="B582" s="645" t="s">
        <v>2282</v>
      </c>
      <c r="C582" s="619" t="s">
        <v>1810</v>
      </c>
      <c r="E582" s="620"/>
      <c r="K582" s="620"/>
      <c r="P582" s="620"/>
      <c r="Q582" s="620"/>
      <c r="R582" s="620"/>
      <c r="S582" s="620"/>
      <c r="T582" s="620"/>
      <c r="U582" s="620"/>
    </row>
    <row r="583" spans="1:21">
      <c r="A583" s="620"/>
      <c r="B583" s="645" t="s">
        <v>1811</v>
      </c>
      <c r="C583" s="619" t="s">
        <v>1810</v>
      </c>
      <c r="E583" s="620"/>
      <c r="K583" s="620"/>
      <c r="P583" s="620"/>
      <c r="Q583" s="620"/>
      <c r="R583" s="620"/>
      <c r="S583" s="620"/>
      <c r="T583" s="620"/>
      <c r="U583" s="620"/>
    </row>
    <row r="584" spans="1:21">
      <c r="A584" s="620"/>
      <c r="B584" s="645" t="s">
        <v>1812</v>
      </c>
      <c r="C584" s="619" t="s">
        <v>1813</v>
      </c>
      <c r="E584" s="620"/>
      <c r="K584" s="620"/>
      <c r="P584" s="620"/>
      <c r="Q584" s="620"/>
      <c r="R584" s="620"/>
      <c r="S584" s="620"/>
      <c r="T584" s="620"/>
      <c r="U584" s="620"/>
    </row>
    <row r="585" spans="1:21">
      <c r="A585" s="620"/>
      <c r="B585" s="645" t="s">
        <v>1814</v>
      </c>
      <c r="C585" s="619" t="s">
        <v>1813</v>
      </c>
      <c r="E585" s="620"/>
      <c r="K585" s="620"/>
      <c r="P585" s="620"/>
      <c r="Q585" s="620"/>
      <c r="R585" s="620"/>
      <c r="S585" s="620"/>
      <c r="T585" s="620"/>
      <c r="U585" s="620"/>
    </row>
    <row r="586" spans="1:21">
      <c r="A586" s="620"/>
      <c r="B586" s="645" t="s">
        <v>1815</v>
      </c>
      <c r="C586" s="619" t="s">
        <v>1816</v>
      </c>
      <c r="E586" s="620"/>
      <c r="K586" s="620"/>
      <c r="P586" s="620"/>
      <c r="Q586" s="620"/>
      <c r="R586" s="620"/>
      <c r="S586" s="620"/>
      <c r="T586" s="620"/>
      <c r="U586" s="620"/>
    </row>
    <row r="587" spans="1:21">
      <c r="A587" s="620"/>
      <c r="B587" s="645" t="s">
        <v>1817</v>
      </c>
      <c r="C587" s="619" t="s">
        <v>1818</v>
      </c>
      <c r="E587" s="620"/>
      <c r="K587" s="620"/>
      <c r="P587" s="620"/>
      <c r="Q587" s="620"/>
      <c r="R587" s="620"/>
      <c r="S587" s="620"/>
      <c r="T587" s="620"/>
      <c r="U587" s="620"/>
    </row>
    <row r="588" spans="1:21">
      <c r="A588" s="620"/>
      <c r="B588" s="645" t="s">
        <v>1819</v>
      </c>
      <c r="C588" s="619" t="s">
        <v>1818</v>
      </c>
      <c r="E588" s="620"/>
      <c r="K588" s="620"/>
      <c r="P588" s="620"/>
      <c r="Q588" s="620"/>
      <c r="R588" s="620"/>
      <c r="S588" s="620"/>
      <c r="T588" s="620"/>
      <c r="U588" s="620"/>
    </row>
    <row r="589" spans="1:21">
      <c r="A589" s="620"/>
      <c r="B589" s="645" t="s">
        <v>1820</v>
      </c>
      <c r="C589" s="619" t="s">
        <v>3966</v>
      </c>
      <c r="E589" s="620"/>
      <c r="K589" s="620"/>
      <c r="P589" s="620"/>
      <c r="Q589" s="620"/>
      <c r="R589" s="620"/>
      <c r="S589" s="620"/>
      <c r="T589" s="620"/>
      <c r="U589" s="620"/>
    </row>
    <row r="590" spans="1:21">
      <c r="A590" s="620"/>
      <c r="B590" s="645" t="s">
        <v>3967</v>
      </c>
      <c r="C590" s="619" t="s">
        <v>3966</v>
      </c>
      <c r="E590" s="620"/>
      <c r="K590" s="620"/>
      <c r="P590" s="620"/>
      <c r="Q590" s="620"/>
      <c r="R590" s="620"/>
      <c r="S590" s="620"/>
      <c r="T590" s="620"/>
      <c r="U590" s="620"/>
    </row>
    <row r="591" spans="1:21">
      <c r="A591" s="620"/>
      <c r="B591" s="645" t="s">
        <v>3968</v>
      </c>
      <c r="C591" s="619" t="s">
        <v>3969</v>
      </c>
      <c r="E591" s="620"/>
      <c r="K591" s="620"/>
      <c r="P591" s="620"/>
      <c r="Q591" s="620"/>
      <c r="R591" s="620"/>
      <c r="S591" s="620"/>
      <c r="T591" s="620"/>
      <c r="U591" s="620"/>
    </row>
    <row r="592" spans="1:21">
      <c r="A592" s="620"/>
      <c r="B592" s="645" t="s">
        <v>3970</v>
      </c>
      <c r="C592" s="619" t="s">
        <v>3969</v>
      </c>
      <c r="E592" s="620"/>
      <c r="K592" s="620"/>
      <c r="P592" s="620"/>
      <c r="Q592" s="620"/>
      <c r="R592" s="620"/>
      <c r="S592" s="620"/>
      <c r="T592" s="620"/>
      <c r="U592" s="620"/>
    </row>
    <row r="593" spans="1:21">
      <c r="A593" s="620"/>
      <c r="B593" s="645" t="s">
        <v>290</v>
      </c>
      <c r="C593" s="619" t="s">
        <v>291</v>
      </c>
      <c r="E593" s="620"/>
      <c r="K593" s="620"/>
      <c r="P593" s="620"/>
      <c r="Q593" s="620"/>
      <c r="R593" s="620"/>
      <c r="S593" s="620"/>
      <c r="T593" s="620"/>
      <c r="U593" s="620"/>
    </row>
    <row r="594" spans="1:21">
      <c r="A594" s="620"/>
      <c r="B594" s="645" t="s">
        <v>292</v>
      </c>
      <c r="C594" s="619" t="s">
        <v>291</v>
      </c>
      <c r="E594" s="620"/>
      <c r="K594" s="620"/>
      <c r="P594" s="620"/>
      <c r="Q594" s="620"/>
      <c r="R594" s="620"/>
      <c r="S594" s="620"/>
      <c r="T594" s="620"/>
      <c r="U594" s="620"/>
    </row>
    <row r="595" spans="1:21">
      <c r="A595" s="620"/>
      <c r="B595" s="645" t="s">
        <v>293</v>
      </c>
      <c r="C595" s="619" t="s">
        <v>294</v>
      </c>
      <c r="E595" s="620"/>
      <c r="K595" s="620"/>
      <c r="P595" s="620"/>
      <c r="Q595" s="620"/>
      <c r="R595" s="620"/>
      <c r="S595" s="620"/>
      <c r="T595" s="620"/>
      <c r="U595" s="620"/>
    </row>
    <row r="596" spans="1:21">
      <c r="A596" s="620"/>
      <c r="B596" s="645" t="s">
        <v>295</v>
      </c>
      <c r="C596" s="619" t="s">
        <v>294</v>
      </c>
      <c r="E596" s="620"/>
      <c r="K596" s="620"/>
      <c r="P596" s="620"/>
      <c r="Q596" s="620"/>
      <c r="R596" s="620"/>
      <c r="S596" s="620"/>
      <c r="T596" s="620"/>
      <c r="U596" s="620"/>
    </row>
    <row r="597" spans="1:21">
      <c r="A597" s="620"/>
      <c r="B597" s="645" t="s">
        <v>296</v>
      </c>
      <c r="C597" s="619" t="s">
        <v>297</v>
      </c>
      <c r="E597" s="620"/>
      <c r="K597" s="620"/>
      <c r="P597" s="620"/>
      <c r="Q597" s="620"/>
      <c r="R597" s="620"/>
      <c r="S597" s="620"/>
      <c r="T597" s="620"/>
      <c r="U597" s="620"/>
    </row>
    <row r="598" spans="1:21">
      <c r="A598" s="620"/>
      <c r="B598" s="645" t="s">
        <v>298</v>
      </c>
      <c r="C598" s="619" t="s">
        <v>299</v>
      </c>
      <c r="E598" s="620"/>
      <c r="K598" s="620"/>
      <c r="P598" s="620"/>
      <c r="Q598" s="620"/>
      <c r="R598" s="620"/>
      <c r="S598" s="620"/>
      <c r="T598" s="620"/>
      <c r="U598" s="620"/>
    </row>
    <row r="599" spans="1:21">
      <c r="A599" s="620"/>
      <c r="B599" s="645" t="s">
        <v>300</v>
      </c>
      <c r="C599" s="619" t="s">
        <v>299</v>
      </c>
      <c r="E599" s="620"/>
      <c r="K599" s="620"/>
      <c r="P599" s="620"/>
      <c r="Q599" s="620"/>
      <c r="R599" s="620"/>
      <c r="S599" s="620"/>
      <c r="T599" s="620"/>
      <c r="U599" s="620"/>
    </row>
    <row r="600" spans="1:21">
      <c r="A600" s="620"/>
      <c r="B600" s="645" t="s">
        <v>301</v>
      </c>
      <c r="C600" s="619" t="s">
        <v>302</v>
      </c>
      <c r="E600" s="620"/>
      <c r="K600" s="620"/>
      <c r="P600" s="620"/>
      <c r="Q600" s="620"/>
      <c r="R600" s="620"/>
      <c r="S600" s="620"/>
      <c r="T600" s="620"/>
      <c r="U600" s="620"/>
    </row>
    <row r="601" spans="1:21">
      <c r="A601" s="620"/>
      <c r="B601" s="645" t="s">
        <v>303</v>
      </c>
      <c r="C601" s="619" t="s">
        <v>302</v>
      </c>
      <c r="E601" s="620"/>
      <c r="K601" s="620"/>
      <c r="P601" s="620"/>
      <c r="Q601" s="620"/>
      <c r="R601" s="620"/>
      <c r="S601" s="620"/>
      <c r="T601" s="620"/>
      <c r="U601" s="620"/>
    </row>
    <row r="602" spans="1:21">
      <c r="A602" s="620"/>
      <c r="B602" s="645" t="s">
        <v>304</v>
      </c>
      <c r="C602" s="619" t="s">
        <v>305</v>
      </c>
      <c r="E602" s="620"/>
      <c r="K602" s="620"/>
      <c r="P602" s="620"/>
      <c r="Q602" s="620"/>
      <c r="R602" s="620"/>
      <c r="S602" s="620"/>
      <c r="T602" s="620"/>
      <c r="U602" s="620"/>
    </row>
    <row r="603" spans="1:21">
      <c r="A603" s="620"/>
      <c r="B603" s="645" t="s">
        <v>306</v>
      </c>
      <c r="C603" s="619" t="s">
        <v>305</v>
      </c>
      <c r="E603" s="620"/>
      <c r="K603" s="620"/>
      <c r="P603" s="620"/>
      <c r="Q603" s="620"/>
      <c r="R603" s="620"/>
      <c r="S603" s="620"/>
      <c r="T603" s="620"/>
      <c r="U603" s="620"/>
    </row>
    <row r="604" spans="1:21">
      <c r="A604" s="620"/>
      <c r="B604" s="645" t="s">
        <v>307</v>
      </c>
      <c r="C604" s="619" t="s">
        <v>308</v>
      </c>
      <c r="E604" s="620"/>
      <c r="K604" s="620"/>
      <c r="P604" s="620"/>
      <c r="Q604" s="620"/>
      <c r="R604" s="620"/>
      <c r="S604" s="620"/>
      <c r="T604" s="620"/>
      <c r="U604" s="620"/>
    </row>
    <row r="605" spans="1:21">
      <c r="A605" s="620"/>
      <c r="B605" s="645" t="s">
        <v>309</v>
      </c>
      <c r="C605" s="619" t="s">
        <v>308</v>
      </c>
      <c r="E605" s="620"/>
      <c r="K605" s="620"/>
      <c r="P605" s="620"/>
      <c r="Q605" s="620"/>
      <c r="R605" s="620"/>
      <c r="S605" s="620"/>
      <c r="T605" s="620"/>
      <c r="U605" s="620"/>
    </row>
    <row r="606" spans="1:21">
      <c r="A606" s="620"/>
      <c r="B606" s="645" t="s">
        <v>310</v>
      </c>
      <c r="C606" s="619" t="s">
        <v>311</v>
      </c>
      <c r="E606" s="620"/>
      <c r="K606" s="620"/>
      <c r="P606" s="620"/>
      <c r="Q606" s="620"/>
      <c r="R606" s="620"/>
      <c r="S606" s="620"/>
      <c r="T606" s="620"/>
      <c r="U606" s="620"/>
    </row>
    <row r="607" spans="1:21">
      <c r="A607" s="620"/>
      <c r="B607" s="645" t="s">
        <v>312</v>
      </c>
      <c r="C607" s="619" t="s">
        <v>311</v>
      </c>
      <c r="E607" s="620"/>
      <c r="K607" s="620"/>
      <c r="P607" s="620"/>
      <c r="Q607" s="620"/>
      <c r="R607" s="620"/>
      <c r="S607" s="620"/>
      <c r="T607" s="620"/>
      <c r="U607" s="620"/>
    </row>
    <row r="608" spans="1:21">
      <c r="A608" s="620"/>
      <c r="B608" s="645" t="s">
        <v>313</v>
      </c>
      <c r="C608" s="619" t="s">
        <v>314</v>
      </c>
      <c r="E608" s="620"/>
      <c r="K608" s="620"/>
      <c r="P608" s="620"/>
      <c r="Q608" s="620"/>
      <c r="R608" s="620"/>
      <c r="S608" s="620"/>
      <c r="T608" s="620"/>
      <c r="U608" s="620"/>
    </row>
    <row r="609" spans="1:21">
      <c r="A609" s="620"/>
      <c r="B609" s="645" t="s">
        <v>315</v>
      </c>
      <c r="C609" s="619" t="s">
        <v>316</v>
      </c>
      <c r="E609" s="620"/>
      <c r="K609" s="620"/>
      <c r="P609" s="620"/>
      <c r="Q609" s="620"/>
      <c r="R609" s="620"/>
      <c r="S609" s="620"/>
      <c r="T609" s="620"/>
      <c r="U609" s="620"/>
    </row>
    <row r="610" spans="1:21">
      <c r="A610" s="620"/>
      <c r="B610" s="645" t="s">
        <v>317</v>
      </c>
      <c r="C610" s="619" t="s">
        <v>316</v>
      </c>
      <c r="E610" s="620"/>
      <c r="K610" s="620"/>
      <c r="P610" s="620"/>
      <c r="Q610" s="620"/>
      <c r="R610" s="620"/>
      <c r="S610" s="620"/>
      <c r="T610" s="620"/>
      <c r="U610" s="620"/>
    </row>
    <row r="611" spans="1:21">
      <c r="A611" s="620"/>
      <c r="B611" s="645" t="s">
        <v>318</v>
      </c>
      <c r="C611" s="619" t="s">
        <v>319</v>
      </c>
      <c r="E611" s="620"/>
      <c r="K611" s="620"/>
      <c r="P611" s="620"/>
      <c r="Q611" s="620"/>
      <c r="R611" s="620"/>
      <c r="S611" s="620"/>
      <c r="T611" s="620"/>
      <c r="U611" s="620"/>
    </row>
    <row r="612" spans="1:21">
      <c r="A612" s="620"/>
      <c r="B612" s="645" t="s">
        <v>320</v>
      </c>
      <c r="C612" s="619" t="s">
        <v>319</v>
      </c>
      <c r="E612" s="620"/>
      <c r="K612" s="620"/>
      <c r="P612" s="620"/>
      <c r="Q612" s="620"/>
      <c r="R612" s="620"/>
      <c r="S612" s="620"/>
      <c r="T612" s="620"/>
      <c r="U612" s="620"/>
    </row>
    <row r="613" spans="1:21">
      <c r="A613" s="620"/>
      <c r="B613" s="645" t="s">
        <v>321</v>
      </c>
      <c r="C613" s="619" t="s">
        <v>322</v>
      </c>
      <c r="E613" s="620"/>
      <c r="K613" s="620"/>
      <c r="P613" s="620"/>
      <c r="Q613" s="620"/>
      <c r="R613" s="620"/>
      <c r="S613" s="620"/>
      <c r="T613" s="620"/>
      <c r="U613" s="620"/>
    </row>
    <row r="614" spans="1:21">
      <c r="A614" s="620"/>
      <c r="B614" s="645" t="s">
        <v>323</v>
      </c>
      <c r="C614" s="619" t="s">
        <v>322</v>
      </c>
      <c r="E614" s="620"/>
      <c r="K614" s="620"/>
      <c r="P614" s="620"/>
      <c r="Q614" s="620"/>
      <c r="R614" s="620"/>
      <c r="S614" s="620"/>
      <c r="T614" s="620"/>
      <c r="U614" s="620"/>
    </row>
    <row r="615" spans="1:21">
      <c r="A615" s="620"/>
      <c r="B615" s="645" t="s">
        <v>324</v>
      </c>
      <c r="C615" s="619" t="s">
        <v>325</v>
      </c>
      <c r="E615" s="620"/>
      <c r="K615" s="620"/>
      <c r="P615" s="620"/>
      <c r="Q615" s="620"/>
      <c r="R615" s="620"/>
      <c r="S615" s="620"/>
      <c r="T615" s="620"/>
      <c r="U615" s="620"/>
    </row>
    <row r="616" spans="1:21">
      <c r="A616" s="620"/>
      <c r="B616" s="645" t="s">
        <v>326</v>
      </c>
      <c r="C616" s="619" t="s">
        <v>325</v>
      </c>
      <c r="E616" s="620"/>
      <c r="K616" s="620"/>
      <c r="P616" s="620"/>
      <c r="Q616" s="620"/>
      <c r="R616" s="620"/>
      <c r="S616" s="620"/>
      <c r="T616" s="620"/>
      <c r="U616" s="620"/>
    </row>
    <row r="617" spans="1:21">
      <c r="A617" s="620"/>
      <c r="B617" s="645" t="s">
        <v>327</v>
      </c>
      <c r="C617" s="619" t="s">
        <v>328</v>
      </c>
      <c r="E617" s="620"/>
      <c r="K617" s="620"/>
      <c r="P617" s="620"/>
      <c r="Q617" s="620"/>
      <c r="R617" s="620"/>
      <c r="S617" s="620"/>
      <c r="T617" s="620"/>
      <c r="U617" s="620"/>
    </row>
    <row r="618" spans="1:21">
      <c r="A618" s="620"/>
      <c r="B618" s="645" t="s">
        <v>329</v>
      </c>
      <c r="C618" s="619" t="s">
        <v>330</v>
      </c>
      <c r="E618" s="620"/>
      <c r="K618" s="620"/>
      <c r="P618" s="620"/>
      <c r="Q618" s="620"/>
      <c r="R618" s="620"/>
      <c r="S618" s="620"/>
      <c r="T618" s="620"/>
      <c r="U618" s="620"/>
    </row>
    <row r="619" spans="1:21">
      <c r="A619" s="620"/>
      <c r="B619" s="645" t="s">
        <v>331</v>
      </c>
      <c r="C619" s="619" t="s">
        <v>332</v>
      </c>
      <c r="E619" s="620"/>
      <c r="K619" s="620"/>
      <c r="P619" s="620"/>
      <c r="Q619" s="620"/>
      <c r="R619" s="620"/>
      <c r="S619" s="620"/>
      <c r="T619" s="620"/>
      <c r="U619" s="620"/>
    </row>
    <row r="620" spans="1:21">
      <c r="A620" s="620"/>
      <c r="B620" s="645" t="s">
        <v>333</v>
      </c>
      <c r="C620" s="619" t="s">
        <v>332</v>
      </c>
      <c r="E620" s="620"/>
      <c r="K620" s="620"/>
      <c r="P620" s="620"/>
      <c r="Q620" s="620"/>
      <c r="R620" s="620"/>
      <c r="S620" s="620"/>
      <c r="T620" s="620"/>
      <c r="U620" s="620"/>
    </row>
    <row r="621" spans="1:21">
      <c r="A621" s="620"/>
      <c r="B621" s="645" t="s">
        <v>334</v>
      </c>
      <c r="C621" s="619" t="s">
        <v>335</v>
      </c>
      <c r="E621" s="620"/>
      <c r="K621" s="620"/>
      <c r="P621" s="620"/>
      <c r="Q621" s="620"/>
      <c r="R621" s="620"/>
      <c r="S621" s="620"/>
      <c r="T621" s="620"/>
      <c r="U621" s="620"/>
    </row>
    <row r="622" spans="1:21">
      <c r="A622" s="620"/>
      <c r="B622" s="645" t="s">
        <v>336</v>
      </c>
      <c r="C622" s="619" t="s">
        <v>335</v>
      </c>
      <c r="E622" s="620"/>
      <c r="K622" s="620"/>
      <c r="P622" s="620"/>
      <c r="Q622" s="620"/>
      <c r="R622" s="620"/>
      <c r="S622" s="620"/>
      <c r="T622" s="620"/>
      <c r="U622" s="620"/>
    </row>
    <row r="623" spans="1:21">
      <c r="A623" s="620"/>
      <c r="B623" s="645" t="s">
        <v>337</v>
      </c>
      <c r="C623" s="619" t="s">
        <v>338</v>
      </c>
      <c r="E623" s="620"/>
      <c r="K623" s="620"/>
      <c r="P623" s="620"/>
      <c r="Q623" s="620"/>
      <c r="R623" s="620"/>
      <c r="S623" s="620"/>
      <c r="T623" s="620"/>
      <c r="U623" s="620"/>
    </row>
    <row r="624" spans="1:21">
      <c r="A624" s="620"/>
      <c r="B624" s="645" t="s">
        <v>339</v>
      </c>
      <c r="C624" s="619" t="s">
        <v>340</v>
      </c>
      <c r="E624" s="620"/>
      <c r="K624" s="620"/>
      <c r="P624" s="620"/>
      <c r="Q624" s="620"/>
      <c r="R624" s="620"/>
      <c r="S624" s="620"/>
      <c r="T624" s="620"/>
      <c r="U624" s="620"/>
    </row>
    <row r="625" spans="1:21">
      <c r="A625" s="620"/>
      <c r="B625" s="645" t="s">
        <v>341</v>
      </c>
      <c r="C625" s="619" t="s">
        <v>340</v>
      </c>
      <c r="E625" s="620"/>
      <c r="K625" s="620"/>
      <c r="P625" s="620"/>
      <c r="Q625" s="620"/>
      <c r="R625" s="620"/>
      <c r="S625" s="620"/>
      <c r="T625" s="620"/>
      <c r="U625" s="620"/>
    </row>
    <row r="626" spans="1:21">
      <c r="A626" s="620"/>
      <c r="B626" s="645" t="s">
        <v>342</v>
      </c>
      <c r="C626" s="619" t="s">
        <v>1422</v>
      </c>
      <c r="E626" s="620"/>
      <c r="K626" s="620"/>
      <c r="P626" s="620"/>
      <c r="Q626" s="620"/>
      <c r="R626" s="620"/>
      <c r="S626" s="620"/>
      <c r="T626" s="620"/>
      <c r="U626" s="620"/>
    </row>
    <row r="627" spans="1:21">
      <c r="A627" s="620"/>
      <c r="B627" s="645" t="s">
        <v>1423</v>
      </c>
      <c r="C627" s="619" t="s">
        <v>1422</v>
      </c>
      <c r="E627" s="620"/>
      <c r="K627" s="620"/>
      <c r="P627" s="620"/>
      <c r="Q627" s="620"/>
      <c r="R627" s="620"/>
      <c r="S627" s="620"/>
      <c r="T627" s="620"/>
      <c r="U627" s="620"/>
    </row>
    <row r="628" spans="1:21">
      <c r="A628" s="620"/>
      <c r="B628" s="645" t="s">
        <v>1424</v>
      </c>
      <c r="C628" s="619" t="s">
        <v>1425</v>
      </c>
      <c r="E628" s="620"/>
      <c r="K628" s="620"/>
      <c r="P628" s="620"/>
      <c r="Q628" s="620"/>
      <c r="R628" s="620"/>
      <c r="S628" s="620"/>
      <c r="T628" s="620"/>
      <c r="U628" s="620"/>
    </row>
    <row r="629" spans="1:21">
      <c r="A629" s="620"/>
      <c r="B629" s="645" t="s">
        <v>1426</v>
      </c>
      <c r="C629" s="619" t="s">
        <v>1425</v>
      </c>
      <c r="E629" s="620"/>
      <c r="K629" s="620"/>
      <c r="P629" s="620"/>
      <c r="Q629" s="620"/>
      <c r="R629" s="620"/>
      <c r="S629" s="620"/>
      <c r="T629" s="620"/>
      <c r="U629" s="620"/>
    </row>
    <row r="630" spans="1:21">
      <c r="A630" s="620"/>
      <c r="B630" s="645" t="s">
        <v>1427</v>
      </c>
      <c r="C630" s="619" t="s">
        <v>1425</v>
      </c>
      <c r="E630" s="620"/>
      <c r="K630" s="620"/>
      <c r="P630" s="620"/>
      <c r="Q630" s="620"/>
      <c r="R630" s="620"/>
      <c r="S630" s="620"/>
      <c r="T630" s="620"/>
      <c r="U630" s="620"/>
    </row>
    <row r="631" spans="1:21">
      <c r="A631" s="620"/>
      <c r="B631" s="645" t="s">
        <v>1428</v>
      </c>
      <c r="C631" s="619" t="s">
        <v>1429</v>
      </c>
      <c r="E631" s="620"/>
      <c r="K631" s="620"/>
      <c r="P631" s="620"/>
      <c r="Q631" s="620"/>
      <c r="R631" s="620"/>
      <c r="S631" s="620"/>
      <c r="T631" s="620"/>
      <c r="U631" s="620"/>
    </row>
    <row r="632" spans="1:21">
      <c r="A632" s="620"/>
      <c r="B632" s="645" t="s">
        <v>1430</v>
      </c>
      <c r="C632" s="619" t="s">
        <v>1429</v>
      </c>
      <c r="E632" s="620"/>
      <c r="K632" s="620"/>
      <c r="P632" s="620"/>
      <c r="Q632" s="620"/>
      <c r="R632" s="620"/>
      <c r="S632" s="620"/>
      <c r="T632" s="620"/>
      <c r="U632" s="620"/>
    </row>
    <row r="633" spans="1:21">
      <c r="A633" s="620"/>
      <c r="B633" s="645" t="s">
        <v>1431</v>
      </c>
      <c r="C633" s="619" t="s">
        <v>1429</v>
      </c>
      <c r="E633" s="620"/>
      <c r="K633" s="620"/>
      <c r="P633" s="620"/>
      <c r="Q633" s="620"/>
      <c r="R633" s="620"/>
      <c r="S633" s="620"/>
      <c r="T633" s="620"/>
      <c r="U633" s="620"/>
    </row>
    <row r="634" spans="1:21">
      <c r="A634" s="620"/>
      <c r="B634" s="645" t="s">
        <v>1432</v>
      </c>
      <c r="C634" s="619" t="s">
        <v>1433</v>
      </c>
      <c r="E634" s="620"/>
      <c r="K634" s="620"/>
      <c r="P634" s="620"/>
      <c r="Q634" s="620"/>
      <c r="R634" s="620"/>
      <c r="S634" s="620"/>
      <c r="T634" s="620"/>
      <c r="U634" s="620"/>
    </row>
    <row r="635" spans="1:21">
      <c r="A635" s="620"/>
      <c r="B635" s="645" t="s">
        <v>1434</v>
      </c>
      <c r="C635" s="619" t="s">
        <v>1435</v>
      </c>
      <c r="E635" s="620"/>
      <c r="K635" s="620"/>
      <c r="P635" s="620"/>
      <c r="Q635" s="620"/>
      <c r="R635" s="620"/>
      <c r="S635" s="620"/>
      <c r="T635" s="620"/>
      <c r="U635" s="620"/>
    </row>
    <row r="636" spans="1:21">
      <c r="A636" s="620"/>
      <c r="B636" s="645" t="s">
        <v>1436</v>
      </c>
      <c r="C636" s="619" t="s">
        <v>1437</v>
      </c>
      <c r="E636" s="620"/>
      <c r="K636" s="620"/>
      <c r="P636" s="620"/>
      <c r="Q636" s="620"/>
      <c r="R636" s="620"/>
      <c r="S636" s="620"/>
      <c r="T636" s="620"/>
      <c r="U636" s="620"/>
    </row>
    <row r="637" spans="1:21">
      <c r="A637" s="620"/>
      <c r="B637" s="645" t="s">
        <v>1438</v>
      </c>
      <c r="C637" s="619" t="s">
        <v>1439</v>
      </c>
      <c r="E637" s="620"/>
      <c r="K637" s="620"/>
      <c r="P637" s="620"/>
      <c r="Q637" s="620"/>
      <c r="R637" s="620"/>
      <c r="S637" s="620"/>
      <c r="T637" s="620"/>
      <c r="U637" s="620"/>
    </row>
    <row r="638" spans="1:21">
      <c r="A638" s="620"/>
      <c r="B638" s="645" t="s">
        <v>1440</v>
      </c>
      <c r="C638" s="619" t="s">
        <v>1439</v>
      </c>
      <c r="E638" s="620"/>
      <c r="K638" s="620"/>
      <c r="P638" s="620"/>
      <c r="Q638" s="620"/>
      <c r="R638" s="620"/>
      <c r="S638" s="620"/>
      <c r="T638" s="620"/>
      <c r="U638" s="620"/>
    </row>
    <row r="639" spans="1:21">
      <c r="A639" s="620"/>
      <c r="B639" s="645" t="s">
        <v>1441</v>
      </c>
      <c r="C639" s="619" t="s">
        <v>1442</v>
      </c>
      <c r="E639" s="620"/>
      <c r="K639" s="620"/>
      <c r="P639" s="620"/>
      <c r="Q639" s="620"/>
      <c r="R639" s="620"/>
      <c r="S639" s="620"/>
      <c r="T639" s="620"/>
      <c r="U639" s="620"/>
    </row>
    <row r="640" spans="1:21">
      <c r="A640" s="620"/>
      <c r="B640" s="645" t="s">
        <v>1443</v>
      </c>
      <c r="C640" s="619" t="s">
        <v>1442</v>
      </c>
      <c r="E640" s="620"/>
      <c r="K640" s="620"/>
      <c r="P640" s="620"/>
      <c r="Q640" s="620"/>
      <c r="R640" s="620"/>
      <c r="S640" s="620"/>
      <c r="T640" s="620"/>
      <c r="U640" s="620"/>
    </row>
    <row r="641" spans="1:21">
      <c r="A641" s="620"/>
      <c r="B641" s="645" t="s">
        <v>1444</v>
      </c>
      <c r="C641" s="619" t="s">
        <v>1445</v>
      </c>
      <c r="E641" s="620"/>
      <c r="K641" s="620"/>
      <c r="P641" s="620"/>
      <c r="Q641" s="620"/>
      <c r="R641" s="620"/>
      <c r="S641" s="620"/>
      <c r="T641" s="620"/>
      <c r="U641" s="620"/>
    </row>
    <row r="642" spans="1:21">
      <c r="A642" s="620"/>
      <c r="B642" s="645" t="s">
        <v>1446</v>
      </c>
      <c r="C642" s="619" t="s">
        <v>1447</v>
      </c>
      <c r="E642" s="620"/>
      <c r="K642" s="620"/>
      <c r="P642" s="620"/>
      <c r="Q642" s="620"/>
      <c r="R642" s="620"/>
      <c r="S642" s="620"/>
      <c r="T642" s="620"/>
      <c r="U642" s="620"/>
    </row>
    <row r="643" spans="1:21">
      <c r="A643" s="620"/>
      <c r="B643" s="645" t="s">
        <v>1448</v>
      </c>
      <c r="C643" s="619" t="s">
        <v>1447</v>
      </c>
      <c r="E643" s="620"/>
      <c r="K643" s="620"/>
      <c r="P643" s="620"/>
      <c r="Q643" s="620"/>
      <c r="R643" s="620"/>
      <c r="S643" s="620"/>
      <c r="T643" s="620"/>
      <c r="U643" s="620"/>
    </row>
    <row r="644" spans="1:21">
      <c r="A644" s="620"/>
      <c r="B644" s="645" t="s">
        <v>1449</v>
      </c>
      <c r="C644" s="619" t="s">
        <v>1450</v>
      </c>
      <c r="E644" s="620"/>
      <c r="K644" s="620"/>
      <c r="P644" s="620"/>
      <c r="Q644" s="620"/>
      <c r="R644" s="620"/>
      <c r="S644" s="620"/>
      <c r="T644" s="620"/>
      <c r="U644" s="620"/>
    </row>
    <row r="645" spans="1:21">
      <c r="A645" s="620"/>
      <c r="B645" s="645" t="s">
        <v>1451</v>
      </c>
      <c r="C645" s="619" t="s">
        <v>3189</v>
      </c>
      <c r="E645" s="620"/>
      <c r="K645" s="620"/>
      <c r="P645" s="620"/>
      <c r="Q645" s="620"/>
      <c r="R645" s="620"/>
      <c r="S645" s="620"/>
      <c r="T645" s="620"/>
      <c r="U645" s="620"/>
    </row>
    <row r="646" spans="1:21">
      <c r="A646" s="620"/>
      <c r="B646" s="645" t="s">
        <v>3190</v>
      </c>
      <c r="C646" s="619" t="s">
        <v>3191</v>
      </c>
      <c r="E646" s="620"/>
      <c r="K646" s="620"/>
      <c r="P646" s="620"/>
      <c r="Q646" s="620"/>
      <c r="R646" s="620"/>
      <c r="S646" s="620"/>
      <c r="T646" s="620"/>
      <c r="U646" s="620"/>
    </row>
    <row r="647" spans="1:21">
      <c r="A647" s="620"/>
      <c r="B647" s="645" t="s">
        <v>3192</v>
      </c>
      <c r="C647" s="619" t="s">
        <v>3193</v>
      </c>
      <c r="E647" s="620"/>
      <c r="K647" s="620"/>
      <c r="P647" s="620"/>
      <c r="Q647" s="620"/>
      <c r="R647" s="620"/>
      <c r="S647" s="620"/>
      <c r="T647" s="620"/>
      <c r="U647" s="620"/>
    </row>
    <row r="648" spans="1:21">
      <c r="A648" s="620"/>
      <c r="B648" s="645" t="s">
        <v>3194</v>
      </c>
      <c r="C648" s="619" t="s">
        <v>3195</v>
      </c>
      <c r="E648" s="620"/>
      <c r="K648" s="620"/>
      <c r="P648" s="620"/>
      <c r="Q648" s="620"/>
      <c r="R648" s="620"/>
      <c r="S648" s="620"/>
      <c r="T648" s="620"/>
      <c r="U648" s="620"/>
    </row>
    <row r="649" spans="1:21">
      <c r="A649" s="620"/>
      <c r="B649" s="645" t="s">
        <v>3196</v>
      </c>
      <c r="C649" s="619" t="s">
        <v>3195</v>
      </c>
      <c r="E649" s="620"/>
      <c r="K649" s="620"/>
      <c r="P649" s="620"/>
      <c r="Q649" s="620"/>
      <c r="R649" s="620"/>
      <c r="S649" s="620"/>
      <c r="T649" s="620"/>
      <c r="U649" s="620"/>
    </row>
    <row r="650" spans="1:21">
      <c r="A650" s="620"/>
      <c r="B650" s="645" t="s">
        <v>3197</v>
      </c>
      <c r="C650" s="619" t="s">
        <v>3198</v>
      </c>
      <c r="E650" s="620"/>
      <c r="K650" s="620"/>
      <c r="P650" s="620"/>
      <c r="Q650" s="620"/>
      <c r="R650" s="620"/>
      <c r="S650" s="620"/>
      <c r="T650" s="620"/>
      <c r="U650" s="620"/>
    </row>
    <row r="651" spans="1:21">
      <c r="A651" s="620"/>
      <c r="B651" s="645" t="s">
        <v>3199</v>
      </c>
      <c r="C651" s="619" t="s">
        <v>3200</v>
      </c>
      <c r="E651" s="620"/>
      <c r="K651" s="620"/>
      <c r="P651" s="620"/>
      <c r="Q651" s="620"/>
      <c r="R651" s="620"/>
      <c r="S651" s="620"/>
      <c r="T651" s="620"/>
      <c r="U651" s="620"/>
    </row>
    <row r="652" spans="1:21">
      <c r="A652" s="620"/>
      <c r="B652" s="645" t="s">
        <v>3201</v>
      </c>
      <c r="C652" s="619" t="s">
        <v>3200</v>
      </c>
      <c r="E652" s="620"/>
      <c r="K652" s="620"/>
      <c r="P652" s="620"/>
      <c r="Q652" s="620"/>
      <c r="R652" s="620"/>
      <c r="S652" s="620"/>
      <c r="T652" s="620"/>
      <c r="U652" s="620"/>
    </row>
    <row r="653" spans="1:21">
      <c r="A653" s="620"/>
      <c r="B653" s="645" t="s">
        <v>3202</v>
      </c>
      <c r="C653" s="619" t="s">
        <v>3203</v>
      </c>
      <c r="E653" s="620"/>
      <c r="K653" s="620"/>
      <c r="P653" s="620"/>
      <c r="Q653" s="620"/>
      <c r="R653" s="620"/>
      <c r="S653" s="620"/>
      <c r="T653" s="620"/>
      <c r="U653" s="620"/>
    </row>
    <row r="654" spans="1:21">
      <c r="A654" s="620"/>
      <c r="B654" s="645" t="s">
        <v>3204</v>
      </c>
      <c r="C654" s="619" t="s">
        <v>3203</v>
      </c>
      <c r="E654" s="620"/>
      <c r="K654" s="620"/>
      <c r="P654" s="620"/>
      <c r="Q654" s="620"/>
      <c r="R654" s="620"/>
      <c r="S654" s="620"/>
      <c r="T654" s="620"/>
      <c r="U654" s="620"/>
    </row>
    <row r="655" spans="1:21">
      <c r="A655" s="620"/>
      <c r="B655" s="645" t="s">
        <v>3205</v>
      </c>
      <c r="C655" s="619" t="s">
        <v>3206</v>
      </c>
      <c r="E655" s="620"/>
      <c r="K655" s="620"/>
      <c r="P655" s="620"/>
      <c r="Q655" s="620"/>
      <c r="R655" s="620"/>
      <c r="S655" s="620"/>
      <c r="T655" s="620"/>
      <c r="U655" s="620"/>
    </row>
    <row r="656" spans="1:21">
      <c r="A656" s="620"/>
      <c r="B656" s="645" t="s">
        <v>3207</v>
      </c>
      <c r="C656" s="619" t="s">
        <v>3206</v>
      </c>
      <c r="E656" s="620"/>
      <c r="K656" s="620"/>
      <c r="P656" s="620"/>
      <c r="Q656" s="620"/>
      <c r="R656" s="620"/>
      <c r="S656" s="620"/>
      <c r="T656" s="620"/>
      <c r="U656" s="620"/>
    </row>
    <row r="657" spans="1:21">
      <c r="A657" s="620"/>
      <c r="B657" s="645" t="s">
        <v>3208</v>
      </c>
      <c r="C657" s="619" t="s">
        <v>1120</v>
      </c>
      <c r="E657" s="620"/>
      <c r="K657" s="620"/>
      <c r="P657" s="620"/>
      <c r="Q657" s="620"/>
      <c r="R657" s="620"/>
      <c r="S657" s="620"/>
      <c r="T657" s="620"/>
      <c r="U657" s="620"/>
    </row>
    <row r="658" spans="1:21">
      <c r="A658" s="620"/>
      <c r="B658" s="645" t="s">
        <v>1121</v>
      </c>
      <c r="C658" s="619" t="s">
        <v>1122</v>
      </c>
      <c r="E658" s="620"/>
      <c r="K658" s="620"/>
      <c r="P658" s="620"/>
      <c r="Q658" s="620"/>
      <c r="R658" s="620"/>
      <c r="S658" s="620"/>
      <c r="T658" s="620"/>
      <c r="U658" s="620"/>
    </row>
    <row r="659" spans="1:21">
      <c r="A659" s="620"/>
      <c r="B659" s="645" t="s">
        <v>1123</v>
      </c>
      <c r="C659" s="619" t="s">
        <v>1124</v>
      </c>
      <c r="E659" s="620"/>
      <c r="K659" s="620"/>
      <c r="P659" s="620"/>
      <c r="Q659" s="620"/>
      <c r="R659" s="620"/>
      <c r="S659" s="620"/>
      <c r="T659" s="620"/>
      <c r="U659" s="620"/>
    </row>
    <row r="660" spans="1:21">
      <c r="A660" s="620"/>
      <c r="B660" s="645" t="s">
        <v>1125</v>
      </c>
      <c r="C660" s="619" t="s">
        <v>1126</v>
      </c>
      <c r="E660" s="620"/>
      <c r="K660" s="620"/>
      <c r="P660" s="620"/>
      <c r="Q660" s="620"/>
      <c r="R660" s="620"/>
      <c r="S660" s="620"/>
      <c r="T660" s="620"/>
      <c r="U660" s="620"/>
    </row>
    <row r="661" spans="1:21">
      <c r="A661" s="620"/>
      <c r="B661" s="645" t="s">
        <v>1127</v>
      </c>
      <c r="C661" s="619" t="s">
        <v>1128</v>
      </c>
      <c r="E661" s="620"/>
      <c r="K661" s="620"/>
      <c r="P661" s="620"/>
      <c r="Q661" s="620"/>
      <c r="R661" s="620"/>
      <c r="S661" s="620"/>
      <c r="T661" s="620"/>
      <c r="U661" s="620"/>
    </row>
    <row r="662" spans="1:21">
      <c r="A662" s="620"/>
      <c r="B662" s="645" t="s">
        <v>1129</v>
      </c>
      <c r="C662" s="619" t="s">
        <v>1130</v>
      </c>
      <c r="E662" s="620"/>
      <c r="K662" s="620"/>
      <c r="P662" s="620"/>
      <c r="Q662" s="620"/>
      <c r="R662" s="620"/>
      <c r="S662" s="620"/>
      <c r="T662" s="620"/>
      <c r="U662" s="620"/>
    </row>
    <row r="663" spans="1:21">
      <c r="A663" s="620"/>
      <c r="B663" s="645" t="s">
        <v>1131</v>
      </c>
      <c r="C663" s="619" t="s">
        <v>1132</v>
      </c>
      <c r="E663" s="620"/>
      <c r="K663" s="620"/>
      <c r="P663" s="620"/>
      <c r="Q663" s="620"/>
      <c r="R663" s="620"/>
      <c r="S663" s="620"/>
      <c r="T663" s="620"/>
      <c r="U663" s="620"/>
    </row>
    <row r="664" spans="1:21">
      <c r="A664" s="620"/>
      <c r="B664" s="645" t="s">
        <v>1133</v>
      </c>
      <c r="C664" s="619" t="s">
        <v>1134</v>
      </c>
      <c r="E664" s="620"/>
      <c r="K664" s="620"/>
      <c r="P664" s="620"/>
      <c r="Q664" s="620"/>
      <c r="R664" s="620"/>
      <c r="S664" s="620"/>
      <c r="T664" s="620"/>
      <c r="U664" s="620"/>
    </row>
    <row r="665" spans="1:21">
      <c r="A665" s="620"/>
      <c r="B665" s="645" t="s">
        <v>1135</v>
      </c>
      <c r="C665" s="619" t="s">
        <v>1136</v>
      </c>
      <c r="E665" s="620"/>
      <c r="K665" s="620"/>
      <c r="P665" s="620"/>
      <c r="Q665" s="620"/>
      <c r="R665" s="620"/>
      <c r="S665" s="620"/>
      <c r="T665" s="620"/>
      <c r="U665" s="620"/>
    </row>
    <row r="666" spans="1:21">
      <c r="A666" s="620"/>
      <c r="B666" s="645" t="s">
        <v>1137</v>
      </c>
      <c r="C666" s="619" t="s">
        <v>1138</v>
      </c>
      <c r="E666" s="620"/>
      <c r="K666" s="620"/>
      <c r="P666" s="620"/>
      <c r="Q666" s="620"/>
      <c r="R666" s="620"/>
      <c r="S666" s="620"/>
      <c r="T666" s="620"/>
      <c r="U666" s="620"/>
    </row>
    <row r="667" spans="1:21">
      <c r="A667" s="620"/>
      <c r="B667" s="645" t="s">
        <v>1139</v>
      </c>
      <c r="C667" s="619" t="s">
        <v>1138</v>
      </c>
      <c r="E667" s="620"/>
      <c r="K667" s="620"/>
      <c r="P667" s="620"/>
      <c r="Q667" s="620"/>
      <c r="R667" s="620"/>
      <c r="S667" s="620"/>
      <c r="T667" s="620"/>
      <c r="U667" s="620"/>
    </row>
    <row r="668" spans="1:21">
      <c r="A668" s="620"/>
      <c r="B668" s="645" t="s">
        <v>1140</v>
      </c>
      <c r="C668" s="619" t="s">
        <v>1141</v>
      </c>
      <c r="E668" s="620"/>
      <c r="K668" s="620"/>
      <c r="P668" s="620"/>
      <c r="Q668" s="620"/>
      <c r="R668" s="620"/>
      <c r="S668" s="620"/>
      <c r="T668" s="620"/>
      <c r="U668" s="620"/>
    </row>
    <row r="669" spans="1:21">
      <c r="A669" s="620"/>
      <c r="B669" s="645" t="s">
        <v>1142</v>
      </c>
      <c r="C669" s="619" t="s">
        <v>1141</v>
      </c>
      <c r="E669" s="620"/>
      <c r="K669" s="620"/>
      <c r="P669" s="620"/>
      <c r="Q669" s="620"/>
      <c r="R669" s="620"/>
      <c r="S669" s="620"/>
      <c r="T669" s="620"/>
      <c r="U669" s="620"/>
    </row>
    <row r="670" spans="1:21">
      <c r="A670" s="620"/>
      <c r="B670" s="645" t="s">
        <v>1143</v>
      </c>
      <c r="C670" s="619" t="s">
        <v>1144</v>
      </c>
      <c r="E670" s="620"/>
      <c r="K670" s="620"/>
      <c r="P670" s="620"/>
      <c r="Q670" s="620"/>
      <c r="R670" s="620"/>
      <c r="S670" s="620"/>
      <c r="T670" s="620"/>
      <c r="U670" s="620"/>
    </row>
    <row r="671" spans="1:21">
      <c r="A671" s="620"/>
      <c r="B671" s="645" t="s">
        <v>1145</v>
      </c>
      <c r="C671" s="619" t="s">
        <v>1144</v>
      </c>
      <c r="E671" s="620"/>
      <c r="K671" s="620"/>
      <c r="P671" s="620"/>
      <c r="Q671" s="620"/>
      <c r="R671" s="620"/>
      <c r="S671" s="620"/>
      <c r="T671" s="620"/>
      <c r="U671" s="620"/>
    </row>
    <row r="672" spans="1:21">
      <c r="A672" s="620"/>
      <c r="B672" s="645" t="s">
        <v>1146</v>
      </c>
      <c r="C672" s="619" t="s">
        <v>1147</v>
      </c>
      <c r="E672" s="620"/>
      <c r="K672" s="620"/>
      <c r="P672" s="620"/>
      <c r="Q672" s="620"/>
      <c r="R672" s="620"/>
      <c r="S672" s="620"/>
      <c r="T672" s="620"/>
      <c r="U672" s="620"/>
    </row>
    <row r="673" spans="1:21">
      <c r="A673" s="620"/>
      <c r="B673" s="645" t="s">
        <v>1148</v>
      </c>
      <c r="C673" s="619" t="s">
        <v>1147</v>
      </c>
      <c r="E673" s="620"/>
      <c r="K673" s="620"/>
      <c r="P673" s="620"/>
      <c r="Q673" s="620"/>
      <c r="R673" s="620"/>
      <c r="S673" s="620"/>
      <c r="T673" s="620"/>
      <c r="U673" s="620"/>
    </row>
    <row r="674" spans="1:21">
      <c r="A674" s="620"/>
      <c r="B674" s="645" t="s">
        <v>1149</v>
      </c>
      <c r="C674" s="619" t="s">
        <v>1150</v>
      </c>
      <c r="E674" s="620"/>
      <c r="K674" s="620"/>
      <c r="P674" s="620"/>
      <c r="Q674" s="620"/>
      <c r="R674" s="620"/>
      <c r="S674" s="620"/>
      <c r="T674" s="620"/>
      <c r="U674" s="620"/>
    </row>
    <row r="675" spans="1:21">
      <c r="A675" s="620"/>
      <c r="B675" s="645" t="s">
        <v>1151</v>
      </c>
      <c r="C675" s="619" t="s">
        <v>1152</v>
      </c>
      <c r="E675" s="620"/>
      <c r="K675" s="620"/>
      <c r="P675" s="620"/>
      <c r="Q675" s="620"/>
      <c r="R675" s="620"/>
      <c r="S675" s="620"/>
      <c r="T675" s="620"/>
      <c r="U675" s="620"/>
    </row>
    <row r="676" spans="1:21">
      <c r="A676" s="620"/>
      <c r="B676" s="645" t="s">
        <v>1153</v>
      </c>
      <c r="C676" s="619" t="s">
        <v>1152</v>
      </c>
      <c r="E676" s="620"/>
      <c r="K676" s="620"/>
      <c r="P676" s="620"/>
      <c r="Q676" s="620"/>
      <c r="R676" s="620"/>
      <c r="S676" s="620"/>
      <c r="T676" s="620"/>
      <c r="U676" s="620"/>
    </row>
    <row r="677" spans="1:21">
      <c r="A677" s="620"/>
      <c r="B677" s="645" t="s">
        <v>1154</v>
      </c>
      <c r="C677" s="619" t="s">
        <v>1155</v>
      </c>
      <c r="E677" s="620"/>
      <c r="K677" s="620"/>
      <c r="P677" s="620"/>
      <c r="Q677" s="620"/>
      <c r="R677" s="620"/>
      <c r="S677" s="620"/>
      <c r="T677" s="620"/>
      <c r="U677" s="620"/>
    </row>
    <row r="678" spans="1:21">
      <c r="A678" s="620"/>
      <c r="B678" s="645" t="s">
        <v>1156</v>
      </c>
      <c r="C678" s="619" t="s">
        <v>1157</v>
      </c>
      <c r="E678" s="620"/>
      <c r="K678" s="620"/>
      <c r="P678" s="620"/>
      <c r="Q678" s="620"/>
      <c r="R678" s="620"/>
      <c r="S678" s="620"/>
      <c r="T678" s="620"/>
      <c r="U678" s="620"/>
    </row>
    <row r="679" spans="1:21">
      <c r="A679" s="620"/>
      <c r="B679" s="645" t="s">
        <v>1158</v>
      </c>
      <c r="C679" s="619" t="s">
        <v>1159</v>
      </c>
      <c r="E679" s="620"/>
      <c r="K679" s="620"/>
      <c r="P679" s="620"/>
      <c r="Q679" s="620"/>
      <c r="R679" s="620"/>
      <c r="S679" s="620"/>
      <c r="T679" s="620"/>
      <c r="U679" s="620"/>
    </row>
    <row r="680" spans="1:21">
      <c r="A680" s="620"/>
      <c r="B680" s="645" t="s">
        <v>1160</v>
      </c>
      <c r="C680" s="619" t="s">
        <v>1161</v>
      </c>
      <c r="E680" s="620"/>
      <c r="K680" s="620"/>
      <c r="P680" s="620"/>
      <c r="Q680" s="620"/>
      <c r="R680" s="620"/>
      <c r="S680" s="620"/>
      <c r="T680" s="620"/>
      <c r="U680" s="620"/>
    </row>
    <row r="681" spans="1:21">
      <c r="A681" s="620"/>
      <c r="B681" s="645" t="s">
        <v>1162</v>
      </c>
      <c r="C681" s="619" t="s">
        <v>1161</v>
      </c>
      <c r="E681" s="620"/>
      <c r="K681" s="620"/>
      <c r="P681" s="620"/>
      <c r="Q681" s="620"/>
      <c r="R681" s="620"/>
      <c r="S681" s="620"/>
      <c r="T681" s="620"/>
      <c r="U681" s="620"/>
    </row>
    <row r="682" spans="1:21">
      <c r="A682" s="620"/>
      <c r="B682" s="645" t="s">
        <v>1163</v>
      </c>
      <c r="C682" s="619" t="s">
        <v>1164</v>
      </c>
      <c r="E682" s="620"/>
      <c r="K682" s="620"/>
      <c r="P682" s="620"/>
      <c r="Q682" s="620"/>
      <c r="R682" s="620"/>
      <c r="S682" s="620"/>
      <c r="T682" s="620"/>
      <c r="U682" s="620"/>
    </row>
    <row r="683" spans="1:21">
      <c r="A683" s="620"/>
      <c r="B683" s="645" t="s">
        <v>1165</v>
      </c>
      <c r="C683" s="619" t="s">
        <v>1166</v>
      </c>
      <c r="E683" s="620"/>
      <c r="K683" s="620"/>
      <c r="P683" s="620"/>
      <c r="Q683" s="620"/>
      <c r="R683" s="620"/>
      <c r="S683" s="620"/>
      <c r="T683" s="620"/>
      <c r="U683" s="620"/>
    </row>
    <row r="684" spans="1:21">
      <c r="A684" s="620"/>
      <c r="B684" s="645" t="s">
        <v>1167</v>
      </c>
      <c r="C684" s="619" t="s">
        <v>4651</v>
      </c>
      <c r="E684" s="620"/>
      <c r="K684" s="620"/>
      <c r="P684" s="620"/>
      <c r="Q684" s="620"/>
      <c r="R684" s="620"/>
      <c r="S684" s="620"/>
      <c r="T684" s="620"/>
      <c r="U684" s="620"/>
    </row>
    <row r="685" spans="1:21">
      <c r="A685" s="620"/>
      <c r="B685" s="645" t="s">
        <v>4652</v>
      </c>
      <c r="C685" s="619" t="s">
        <v>4653</v>
      </c>
      <c r="E685" s="620"/>
      <c r="K685" s="620"/>
      <c r="P685" s="620"/>
      <c r="Q685" s="620"/>
      <c r="R685" s="620"/>
      <c r="S685" s="620"/>
      <c r="T685" s="620"/>
      <c r="U685" s="620"/>
    </row>
    <row r="686" spans="1:21">
      <c r="A686" s="620"/>
      <c r="B686" s="645" t="s">
        <v>4654</v>
      </c>
      <c r="C686" s="619" t="s">
        <v>4655</v>
      </c>
      <c r="E686" s="620"/>
      <c r="K686" s="620"/>
      <c r="P686" s="620"/>
      <c r="Q686" s="620"/>
      <c r="R686" s="620"/>
      <c r="S686" s="620"/>
      <c r="T686" s="620"/>
      <c r="U686" s="620"/>
    </row>
    <row r="687" spans="1:21">
      <c r="A687" s="620"/>
      <c r="B687" s="645" t="s">
        <v>4656</v>
      </c>
      <c r="C687" s="619" t="s">
        <v>4657</v>
      </c>
      <c r="E687" s="620"/>
      <c r="K687" s="620"/>
      <c r="P687" s="620"/>
      <c r="Q687" s="620"/>
      <c r="R687" s="620"/>
      <c r="S687" s="620"/>
      <c r="T687" s="620"/>
      <c r="U687" s="620"/>
    </row>
    <row r="688" spans="1:21">
      <c r="A688" s="620"/>
      <c r="B688" s="645" t="s">
        <v>4658</v>
      </c>
      <c r="C688" s="619" t="s">
        <v>4657</v>
      </c>
      <c r="E688" s="620"/>
      <c r="K688" s="620"/>
      <c r="P688" s="620"/>
      <c r="Q688" s="620"/>
      <c r="R688" s="620"/>
      <c r="S688" s="620"/>
      <c r="T688" s="620"/>
      <c r="U688" s="620"/>
    </row>
    <row r="689" spans="1:21">
      <c r="A689" s="620"/>
      <c r="B689" s="645" t="s">
        <v>4659</v>
      </c>
      <c r="C689" s="619" t="s">
        <v>3637</v>
      </c>
      <c r="E689" s="620"/>
      <c r="K689" s="620"/>
      <c r="P689" s="620"/>
      <c r="Q689" s="620"/>
      <c r="R689" s="620"/>
      <c r="S689" s="620"/>
      <c r="T689" s="620"/>
      <c r="U689" s="620"/>
    </row>
    <row r="690" spans="1:21">
      <c r="A690" s="620"/>
      <c r="B690" s="645" t="s">
        <v>3638</v>
      </c>
      <c r="C690" s="619" t="s">
        <v>3637</v>
      </c>
      <c r="E690" s="620"/>
      <c r="K690" s="620"/>
      <c r="P690" s="620"/>
      <c r="Q690" s="620"/>
      <c r="R690" s="620"/>
      <c r="S690" s="620"/>
      <c r="T690" s="620"/>
      <c r="U690" s="620"/>
    </row>
    <row r="691" spans="1:21">
      <c r="A691" s="620"/>
      <c r="B691" s="645" t="s">
        <v>3639</v>
      </c>
      <c r="C691" s="619" t="s">
        <v>3640</v>
      </c>
      <c r="E691" s="620"/>
      <c r="K691" s="620"/>
      <c r="P691" s="620"/>
      <c r="Q691" s="620"/>
      <c r="R691" s="620"/>
      <c r="S691" s="620"/>
      <c r="T691" s="620"/>
      <c r="U691" s="620"/>
    </row>
    <row r="692" spans="1:21">
      <c r="A692" s="620"/>
      <c r="B692" s="645" t="s">
        <v>3641</v>
      </c>
      <c r="C692" s="619" t="s">
        <v>3640</v>
      </c>
      <c r="E692" s="620"/>
      <c r="K692" s="620"/>
      <c r="P692" s="620"/>
      <c r="Q692" s="620"/>
      <c r="R692" s="620"/>
      <c r="S692" s="620"/>
      <c r="T692" s="620"/>
      <c r="U692" s="620"/>
    </row>
    <row r="693" spans="1:21">
      <c r="A693" s="620"/>
      <c r="B693" s="645" t="s">
        <v>3642</v>
      </c>
      <c r="C693" s="619" t="s">
        <v>3643</v>
      </c>
      <c r="E693" s="620"/>
      <c r="K693" s="620"/>
      <c r="P693" s="620"/>
      <c r="Q693" s="620"/>
      <c r="R693" s="620"/>
      <c r="S693" s="620"/>
      <c r="T693" s="620"/>
      <c r="U693" s="620"/>
    </row>
    <row r="694" spans="1:21">
      <c r="A694" s="620"/>
      <c r="B694" s="645" t="s">
        <v>3644</v>
      </c>
      <c r="C694" s="619" t="s">
        <v>3645</v>
      </c>
      <c r="E694" s="620"/>
      <c r="K694" s="620"/>
      <c r="P694" s="620"/>
      <c r="Q694" s="620"/>
      <c r="R694" s="620"/>
      <c r="S694" s="620"/>
      <c r="T694" s="620"/>
      <c r="U694" s="620"/>
    </row>
    <row r="695" spans="1:21">
      <c r="A695" s="620"/>
      <c r="B695" s="645" t="s">
        <v>3646</v>
      </c>
      <c r="C695" s="619" t="s">
        <v>3647</v>
      </c>
      <c r="E695" s="620"/>
      <c r="K695" s="620"/>
      <c r="P695" s="620"/>
      <c r="Q695" s="620"/>
      <c r="R695" s="620"/>
      <c r="S695" s="620"/>
      <c r="T695" s="620"/>
      <c r="U695" s="620"/>
    </row>
    <row r="696" spans="1:21">
      <c r="A696" s="620"/>
      <c r="B696" s="645" t="s">
        <v>3648</v>
      </c>
      <c r="C696" s="619" t="s">
        <v>3649</v>
      </c>
      <c r="E696" s="620"/>
      <c r="K696" s="620"/>
      <c r="P696" s="620"/>
      <c r="Q696" s="620"/>
      <c r="R696" s="620"/>
      <c r="S696" s="620"/>
      <c r="T696" s="620"/>
      <c r="U696" s="620"/>
    </row>
    <row r="697" spans="1:21">
      <c r="A697" s="620"/>
      <c r="B697" s="645" t="s">
        <v>3650</v>
      </c>
      <c r="C697" s="619" t="s">
        <v>3649</v>
      </c>
      <c r="E697" s="620"/>
      <c r="K697" s="620"/>
      <c r="P697" s="620"/>
      <c r="Q697" s="620"/>
      <c r="R697" s="620"/>
      <c r="S697" s="620"/>
      <c r="T697" s="620"/>
      <c r="U697" s="620"/>
    </row>
    <row r="698" spans="1:21">
      <c r="A698" s="620"/>
      <c r="B698" s="645" t="s">
        <v>3651</v>
      </c>
      <c r="C698" s="619" t="s">
        <v>1866</v>
      </c>
      <c r="E698" s="620"/>
      <c r="K698" s="620"/>
      <c r="P698" s="620"/>
      <c r="Q698" s="620"/>
      <c r="R698" s="620"/>
      <c r="S698" s="620"/>
      <c r="T698" s="620"/>
      <c r="U698" s="620"/>
    </row>
    <row r="699" spans="1:21">
      <c r="A699" s="620"/>
      <c r="B699" s="645" t="s">
        <v>1867</v>
      </c>
      <c r="C699" s="619" t="s">
        <v>1866</v>
      </c>
      <c r="E699" s="620"/>
      <c r="K699" s="620"/>
      <c r="P699" s="620"/>
      <c r="Q699" s="620"/>
      <c r="R699" s="620"/>
      <c r="S699" s="620"/>
      <c r="T699" s="620"/>
      <c r="U699" s="620"/>
    </row>
    <row r="700" spans="1:21">
      <c r="A700" s="620"/>
      <c r="B700" s="645" t="s">
        <v>1868</v>
      </c>
      <c r="C700" s="619" t="s">
        <v>1869</v>
      </c>
      <c r="E700" s="620"/>
      <c r="K700" s="620"/>
      <c r="P700" s="620"/>
      <c r="Q700" s="620"/>
      <c r="R700" s="620"/>
      <c r="S700" s="620"/>
      <c r="T700" s="620"/>
      <c r="U700" s="620"/>
    </row>
    <row r="701" spans="1:21">
      <c r="A701" s="620"/>
      <c r="B701" s="645" t="s">
        <v>1870</v>
      </c>
      <c r="C701" s="619" t="s">
        <v>1869</v>
      </c>
      <c r="E701" s="620"/>
      <c r="K701" s="620"/>
      <c r="P701" s="620"/>
      <c r="Q701" s="620"/>
      <c r="R701" s="620"/>
      <c r="S701" s="620"/>
      <c r="T701" s="620"/>
      <c r="U701" s="620"/>
    </row>
    <row r="702" spans="1:21">
      <c r="A702" s="620"/>
      <c r="B702" s="645" t="s">
        <v>1871</v>
      </c>
      <c r="C702" s="619" t="s">
        <v>1872</v>
      </c>
      <c r="E702" s="620"/>
      <c r="K702" s="620"/>
      <c r="P702" s="620"/>
      <c r="Q702" s="620"/>
      <c r="R702" s="620"/>
      <c r="S702" s="620"/>
      <c r="T702" s="620"/>
      <c r="U702" s="620"/>
    </row>
    <row r="703" spans="1:21">
      <c r="A703" s="620"/>
      <c r="B703" s="645" t="s">
        <v>1873</v>
      </c>
      <c r="C703" s="619" t="s">
        <v>1872</v>
      </c>
      <c r="E703" s="620"/>
      <c r="K703" s="620"/>
      <c r="P703" s="620"/>
      <c r="Q703" s="620"/>
      <c r="R703" s="620"/>
      <c r="S703" s="620"/>
      <c r="T703" s="620"/>
      <c r="U703" s="620"/>
    </row>
    <row r="704" spans="1:21">
      <c r="A704" s="620"/>
      <c r="B704" s="645" t="s">
        <v>1874</v>
      </c>
      <c r="C704" s="619" t="s">
        <v>1875</v>
      </c>
      <c r="E704" s="620"/>
      <c r="K704" s="620"/>
      <c r="P704" s="620"/>
      <c r="Q704" s="620"/>
      <c r="R704" s="620"/>
      <c r="S704" s="620"/>
      <c r="T704" s="620"/>
      <c r="U704" s="620"/>
    </row>
    <row r="705" spans="1:21">
      <c r="A705" s="620"/>
      <c r="B705" s="645" t="s">
        <v>1876</v>
      </c>
      <c r="C705" s="619" t="s">
        <v>1875</v>
      </c>
      <c r="E705" s="620"/>
      <c r="K705" s="620"/>
      <c r="P705" s="620"/>
      <c r="Q705" s="620"/>
      <c r="R705" s="620"/>
      <c r="S705" s="620"/>
      <c r="T705" s="620"/>
      <c r="U705" s="620"/>
    </row>
    <row r="706" spans="1:21">
      <c r="A706" s="620"/>
      <c r="B706" s="645" t="s">
        <v>1877</v>
      </c>
      <c r="C706" s="619" t="s">
        <v>1878</v>
      </c>
      <c r="E706" s="620"/>
      <c r="K706" s="620"/>
      <c r="P706" s="620"/>
      <c r="Q706" s="620"/>
      <c r="R706" s="620"/>
      <c r="S706" s="620"/>
      <c r="T706" s="620"/>
      <c r="U706" s="620"/>
    </row>
    <row r="707" spans="1:21">
      <c r="A707" s="620"/>
      <c r="B707" s="645" t="s">
        <v>1879</v>
      </c>
      <c r="C707" s="619" t="s">
        <v>1880</v>
      </c>
      <c r="E707" s="620"/>
      <c r="K707" s="620"/>
      <c r="P707" s="620"/>
      <c r="Q707" s="620"/>
      <c r="R707" s="620"/>
      <c r="S707" s="620"/>
      <c r="T707" s="620"/>
      <c r="U707" s="620"/>
    </row>
    <row r="708" spans="1:21">
      <c r="A708" s="620"/>
      <c r="B708" s="645" t="s">
        <v>1881</v>
      </c>
      <c r="C708" s="619" t="s">
        <v>1882</v>
      </c>
      <c r="E708" s="620"/>
      <c r="K708" s="620"/>
      <c r="P708" s="620"/>
      <c r="Q708" s="620"/>
      <c r="R708" s="620"/>
      <c r="S708" s="620"/>
      <c r="T708" s="620"/>
      <c r="U708" s="620"/>
    </row>
    <row r="709" spans="1:21">
      <c r="A709" s="620"/>
      <c r="B709" s="645" t="s">
        <v>1883</v>
      </c>
      <c r="C709" s="619" t="s">
        <v>1884</v>
      </c>
      <c r="E709" s="620"/>
      <c r="K709" s="620"/>
      <c r="P709" s="620"/>
      <c r="Q709" s="620"/>
      <c r="R709" s="620"/>
      <c r="S709" s="620"/>
      <c r="T709" s="620"/>
      <c r="U709" s="620"/>
    </row>
    <row r="710" spans="1:21">
      <c r="A710" s="620"/>
      <c r="B710" s="645" t="s">
        <v>1885</v>
      </c>
      <c r="C710" s="619" t="s">
        <v>1886</v>
      </c>
      <c r="E710" s="620"/>
      <c r="K710" s="620"/>
      <c r="P710" s="620"/>
      <c r="Q710" s="620"/>
      <c r="R710" s="620"/>
      <c r="S710" s="620"/>
      <c r="T710" s="620"/>
      <c r="U710" s="620"/>
    </row>
    <row r="711" spans="1:21">
      <c r="A711" s="620"/>
      <c r="B711" s="645" t="s">
        <v>1887</v>
      </c>
      <c r="C711" s="619" t="s">
        <v>1888</v>
      </c>
      <c r="E711" s="620"/>
      <c r="K711" s="620"/>
      <c r="P711" s="620"/>
      <c r="Q711" s="620"/>
      <c r="R711" s="620"/>
      <c r="S711" s="620"/>
      <c r="T711" s="620"/>
      <c r="U711" s="620"/>
    </row>
    <row r="712" spans="1:21">
      <c r="A712" s="620"/>
      <c r="B712" s="645" t="s">
        <v>1889</v>
      </c>
      <c r="C712" s="619" t="s">
        <v>1888</v>
      </c>
      <c r="E712" s="620"/>
      <c r="K712" s="620"/>
      <c r="P712" s="620"/>
      <c r="Q712" s="620"/>
      <c r="R712" s="620"/>
      <c r="S712" s="620"/>
      <c r="T712" s="620"/>
      <c r="U712" s="620"/>
    </row>
    <row r="713" spans="1:21">
      <c r="A713" s="620"/>
      <c r="B713" s="645" t="s">
        <v>1890</v>
      </c>
      <c r="C713" s="619" t="s">
        <v>1891</v>
      </c>
      <c r="E713" s="620"/>
      <c r="K713" s="620"/>
      <c r="P713" s="620"/>
      <c r="Q713" s="620"/>
      <c r="R713" s="620"/>
      <c r="S713" s="620"/>
      <c r="T713" s="620"/>
      <c r="U713" s="620"/>
    </row>
    <row r="714" spans="1:21">
      <c r="A714" s="620"/>
      <c r="B714" s="645" t="s">
        <v>1892</v>
      </c>
      <c r="C714" s="619" t="s">
        <v>1893</v>
      </c>
      <c r="E714" s="620"/>
      <c r="K714" s="620"/>
      <c r="P714" s="620"/>
      <c r="Q714" s="620"/>
      <c r="R714" s="620"/>
      <c r="S714" s="620"/>
      <c r="T714" s="620"/>
      <c r="U714" s="620"/>
    </row>
    <row r="715" spans="1:21">
      <c r="A715" s="620"/>
      <c r="B715" s="645" t="s">
        <v>1894</v>
      </c>
      <c r="C715" s="619" t="s">
        <v>1895</v>
      </c>
      <c r="E715" s="620"/>
      <c r="K715" s="620"/>
      <c r="P715" s="620"/>
      <c r="Q715" s="620"/>
      <c r="R715" s="620"/>
      <c r="S715" s="620"/>
      <c r="T715" s="620"/>
      <c r="U715" s="620"/>
    </row>
    <row r="716" spans="1:21">
      <c r="A716" s="620"/>
      <c r="B716" s="645" t="s">
        <v>1896</v>
      </c>
      <c r="C716" s="619" t="s">
        <v>1897</v>
      </c>
      <c r="E716" s="620"/>
      <c r="K716" s="620"/>
      <c r="P716" s="620"/>
      <c r="Q716" s="620"/>
      <c r="R716" s="620"/>
      <c r="S716" s="620"/>
      <c r="T716" s="620"/>
      <c r="U716" s="620"/>
    </row>
    <row r="717" spans="1:21">
      <c r="A717" s="620"/>
      <c r="B717" s="645" t="s">
        <v>1898</v>
      </c>
      <c r="C717" s="619" t="s">
        <v>1897</v>
      </c>
      <c r="E717" s="620"/>
      <c r="K717" s="620"/>
      <c r="P717" s="620"/>
      <c r="Q717" s="620"/>
      <c r="R717" s="620"/>
      <c r="S717" s="620"/>
      <c r="T717" s="620"/>
      <c r="U717" s="620"/>
    </row>
    <row r="718" spans="1:21">
      <c r="A718" s="620"/>
      <c r="B718" s="645" t="s">
        <v>1899</v>
      </c>
      <c r="C718" s="619" t="s">
        <v>1900</v>
      </c>
      <c r="E718" s="620"/>
      <c r="K718" s="620"/>
      <c r="P718" s="620"/>
      <c r="Q718" s="620"/>
      <c r="R718" s="620"/>
      <c r="S718" s="620"/>
      <c r="T718" s="620"/>
      <c r="U718" s="620"/>
    </row>
    <row r="719" spans="1:21">
      <c r="A719" s="620"/>
      <c r="B719" s="645" t="s">
        <v>1901</v>
      </c>
      <c r="C719" s="619" t="s">
        <v>1900</v>
      </c>
      <c r="E719" s="620"/>
      <c r="K719" s="620"/>
      <c r="P719" s="620"/>
      <c r="Q719" s="620"/>
      <c r="R719" s="620"/>
      <c r="S719" s="620"/>
      <c r="T719" s="620"/>
      <c r="U719" s="620"/>
    </row>
    <row r="720" spans="1:21">
      <c r="A720" s="620"/>
      <c r="B720" s="645" t="s">
        <v>1902</v>
      </c>
      <c r="C720" s="619" t="s">
        <v>1903</v>
      </c>
      <c r="E720" s="620"/>
      <c r="K720" s="620"/>
      <c r="P720" s="620"/>
      <c r="Q720" s="620"/>
      <c r="R720" s="620"/>
      <c r="S720" s="620"/>
      <c r="T720" s="620"/>
      <c r="U720" s="620"/>
    </row>
    <row r="721" spans="1:21">
      <c r="A721" s="620"/>
      <c r="B721" s="645" t="s">
        <v>1904</v>
      </c>
      <c r="C721" s="619" t="s">
        <v>1903</v>
      </c>
      <c r="E721" s="620"/>
      <c r="K721" s="620"/>
      <c r="P721" s="620"/>
      <c r="Q721" s="620"/>
      <c r="R721" s="620"/>
      <c r="S721" s="620"/>
      <c r="T721" s="620"/>
      <c r="U721" s="620"/>
    </row>
    <row r="722" spans="1:21">
      <c r="A722" s="620"/>
      <c r="B722" s="645" t="s">
        <v>1905</v>
      </c>
      <c r="C722" s="619" t="s">
        <v>1906</v>
      </c>
      <c r="E722" s="620"/>
      <c r="K722" s="620"/>
      <c r="P722" s="620"/>
      <c r="Q722" s="620"/>
      <c r="R722" s="620"/>
      <c r="S722" s="620"/>
      <c r="T722" s="620"/>
      <c r="U722" s="620"/>
    </row>
    <row r="723" spans="1:21">
      <c r="A723" s="620"/>
      <c r="B723" s="645" t="s">
        <v>1907</v>
      </c>
      <c r="C723" s="619" t="s">
        <v>1906</v>
      </c>
      <c r="E723" s="620"/>
      <c r="K723" s="620"/>
      <c r="P723" s="620"/>
      <c r="Q723" s="620"/>
      <c r="R723" s="620"/>
      <c r="S723" s="620"/>
      <c r="T723" s="620"/>
      <c r="U723" s="620"/>
    </row>
    <row r="724" spans="1:21">
      <c r="A724" s="620"/>
      <c r="B724" s="645" t="s">
        <v>1908</v>
      </c>
      <c r="C724" s="619" t="s">
        <v>1909</v>
      </c>
      <c r="E724" s="620"/>
      <c r="K724" s="620"/>
      <c r="P724" s="620"/>
      <c r="Q724" s="620"/>
      <c r="R724" s="620"/>
      <c r="S724" s="620"/>
      <c r="T724" s="620"/>
      <c r="U724" s="620"/>
    </row>
    <row r="725" spans="1:21">
      <c r="A725" s="620"/>
      <c r="B725" s="645" t="s">
        <v>1910</v>
      </c>
      <c r="C725" s="619" t="s">
        <v>1909</v>
      </c>
      <c r="E725" s="620"/>
      <c r="K725" s="620"/>
      <c r="P725" s="620"/>
      <c r="Q725" s="620"/>
      <c r="R725" s="620"/>
      <c r="S725" s="620"/>
      <c r="T725" s="620"/>
      <c r="U725" s="620"/>
    </row>
    <row r="726" spans="1:21">
      <c r="A726" s="620"/>
      <c r="B726" s="645" t="s">
        <v>3663</v>
      </c>
      <c r="C726" s="619" t="s">
        <v>3664</v>
      </c>
      <c r="E726" s="620"/>
      <c r="K726" s="620"/>
      <c r="P726" s="620"/>
      <c r="Q726" s="620"/>
      <c r="R726" s="620"/>
      <c r="S726" s="620"/>
      <c r="T726" s="620"/>
      <c r="U726" s="620"/>
    </row>
    <row r="727" spans="1:21">
      <c r="A727" s="620"/>
      <c r="B727" s="645" t="s">
        <v>3665</v>
      </c>
      <c r="C727" s="619" t="s">
        <v>3666</v>
      </c>
      <c r="E727" s="620"/>
      <c r="K727" s="620"/>
      <c r="P727" s="620"/>
      <c r="Q727" s="620"/>
      <c r="R727" s="620"/>
      <c r="S727" s="620"/>
      <c r="T727" s="620"/>
      <c r="U727" s="620"/>
    </row>
    <row r="728" spans="1:21">
      <c r="A728" s="620"/>
      <c r="B728" s="645" t="s">
        <v>2646</v>
      </c>
      <c r="C728" s="619" t="s">
        <v>3666</v>
      </c>
      <c r="E728" s="620"/>
      <c r="K728" s="620"/>
      <c r="P728" s="620"/>
      <c r="Q728" s="620"/>
      <c r="R728" s="620"/>
      <c r="S728" s="620"/>
      <c r="T728" s="620"/>
      <c r="U728" s="620"/>
    </row>
    <row r="729" spans="1:21">
      <c r="A729" s="620"/>
      <c r="B729" s="645" t="s">
        <v>3667</v>
      </c>
      <c r="C729" s="619" t="s">
        <v>3666</v>
      </c>
      <c r="E729" s="620"/>
      <c r="K729" s="620"/>
      <c r="P729" s="620"/>
      <c r="Q729" s="620"/>
      <c r="R729" s="620"/>
      <c r="S729" s="620"/>
      <c r="T729" s="620"/>
      <c r="U729" s="620"/>
    </row>
    <row r="730" spans="1:21">
      <c r="A730" s="620"/>
      <c r="B730" s="645" t="s">
        <v>3668</v>
      </c>
      <c r="C730" s="619" t="s">
        <v>3669</v>
      </c>
      <c r="E730" s="620"/>
      <c r="K730" s="620"/>
      <c r="P730" s="620"/>
      <c r="Q730" s="620"/>
      <c r="R730" s="620"/>
      <c r="S730" s="620"/>
      <c r="T730" s="620"/>
      <c r="U730" s="620"/>
    </row>
    <row r="731" spans="1:21">
      <c r="A731" s="620"/>
      <c r="B731" s="645" t="s">
        <v>3670</v>
      </c>
      <c r="C731" s="619" t="s">
        <v>3669</v>
      </c>
      <c r="E731" s="620"/>
      <c r="K731" s="620"/>
      <c r="P731" s="620"/>
      <c r="Q731" s="620"/>
      <c r="R731" s="620"/>
      <c r="S731" s="620"/>
      <c r="T731" s="620"/>
      <c r="U731" s="620"/>
    </row>
    <row r="732" spans="1:21">
      <c r="A732" s="620"/>
      <c r="B732" s="645" t="s">
        <v>3671</v>
      </c>
      <c r="C732" s="619" t="s">
        <v>3672</v>
      </c>
      <c r="E732" s="620"/>
      <c r="K732" s="620"/>
      <c r="P732" s="620"/>
      <c r="Q732" s="620"/>
      <c r="R732" s="620"/>
      <c r="S732" s="620"/>
      <c r="T732" s="620"/>
      <c r="U732" s="620"/>
    </row>
    <row r="733" spans="1:21">
      <c r="A733" s="620"/>
      <c r="B733" s="645" t="s">
        <v>3673</v>
      </c>
      <c r="C733" s="619" t="s">
        <v>3674</v>
      </c>
      <c r="E733" s="620"/>
      <c r="K733" s="620"/>
      <c r="P733" s="620"/>
      <c r="Q733" s="620"/>
      <c r="R733" s="620"/>
      <c r="S733" s="620"/>
      <c r="T733" s="620"/>
      <c r="U733" s="620"/>
    </row>
    <row r="734" spans="1:21">
      <c r="A734" s="620"/>
      <c r="B734" s="645" t="s">
        <v>3675</v>
      </c>
      <c r="C734" s="619" t="s">
        <v>3676</v>
      </c>
      <c r="E734" s="620"/>
      <c r="K734" s="620"/>
      <c r="P734" s="620"/>
      <c r="Q734" s="620"/>
      <c r="R734" s="620"/>
      <c r="S734" s="620"/>
      <c r="T734" s="620"/>
      <c r="U734" s="620"/>
    </row>
    <row r="735" spans="1:21">
      <c r="A735" s="620"/>
      <c r="B735" s="645" t="s">
        <v>3677</v>
      </c>
      <c r="C735" s="619" t="s">
        <v>3676</v>
      </c>
      <c r="E735" s="620"/>
      <c r="K735" s="620"/>
      <c r="P735" s="620"/>
      <c r="Q735" s="620"/>
      <c r="R735" s="620"/>
      <c r="S735" s="620"/>
      <c r="T735" s="620"/>
      <c r="U735" s="620"/>
    </row>
    <row r="736" spans="1:21">
      <c r="A736" s="620"/>
      <c r="B736" s="645" t="s">
        <v>3678</v>
      </c>
      <c r="C736" s="619" t="s">
        <v>3676</v>
      </c>
      <c r="E736" s="620"/>
      <c r="K736" s="620"/>
      <c r="P736" s="620"/>
      <c r="Q736" s="620"/>
      <c r="R736" s="620"/>
      <c r="S736" s="620"/>
      <c r="T736" s="620"/>
      <c r="U736" s="620"/>
    </row>
    <row r="737" spans="1:21">
      <c r="A737" s="620"/>
      <c r="B737" s="645" t="s">
        <v>3679</v>
      </c>
      <c r="C737" s="619" t="s">
        <v>3680</v>
      </c>
      <c r="E737" s="620"/>
      <c r="K737" s="620"/>
      <c r="P737" s="620"/>
      <c r="Q737" s="620"/>
      <c r="R737" s="620"/>
      <c r="S737" s="620"/>
      <c r="T737" s="620"/>
      <c r="U737" s="620"/>
    </row>
    <row r="738" spans="1:21">
      <c r="A738" s="620"/>
      <c r="B738" s="645" t="s">
        <v>3681</v>
      </c>
      <c r="C738" s="619" t="s">
        <v>3680</v>
      </c>
      <c r="E738" s="620"/>
      <c r="K738" s="620"/>
      <c r="P738" s="620"/>
      <c r="Q738" s="620"/>
      <c r="R738" s="620"/>
      <c r="S738" s="620"/>
      <c r="T738" s="620"/>
      <c r="U738" s="620"/>
    </row>
    <row r="739" spans="1:21">
      <c r="A739" s="620"/>
      <c r="B739" s="645" t="s">
        <v>3682</v>
      </c>
      <c r="C739" s="619" t="s">
        <v>3680</v>
      </c>
      <c r="E739" s="620"/>
      <c r="K739" s="620"/>
      <c r="P739" s="620"/>
      <c r="Q739" s="620"/>
      <c r="R739" s="620"/>
      <c r="S739" s="620"/>
      <c r="T739" s="620"/>
      <c r="U739" s="620"/>
    </row>
    <row r="740" spans="1:21">
      <c r="A740" s="620"/>
      <c r="B740" s="645" t="s">
        <v>3683</v>
      </c>
      <c r="C740" s="619" t="s">
        <v>3684</v>
      </c>
      <c r="E740" s="620"/>
      <c r="K740" s="620"/>
      <c r="P740" s="620"/>
      <c r="Q740" s="620"/>
      <c r="R740" s="620"/>
      <c r="S740" s="620"/>
      <c r="T740" s="620"/>
      <c r="U740" s="620"/>
    </row>
    <row r="741" spans="1:21">
      <c r="A741" s="620"/>
      <c r="B741" s="645" t="s">
        <v>3685</v>
      </c>
      <c r="C741" s="619" t="s">
        <v>3684</v>
      </c>
      <c r="E741" s="620"/>
      <c r="K741" s="620"/>
      <c r="P741" s="620"/>
      <c r="Q741" s="620"/>
      <c r="R741" s="620"/>
      <c r="S741" s="620"/>
      <c r="T741" s="620"/>
      <c r="U741" s="620"/>
    </row>
    <row r="742" spans="1:21">
      <c r="A742" s="620"/>
      <c r="B742" s="645" t="s">
        <v>3686</v>
      </c>
      <c r="C742" s="619" t="s">
        <v>3684</v>
      </c>
      <c r="E742" s="620"/>
      <c r="K742" s="620"/>
      <c r="P742" s="620"/>
      <c r="Q742" s="620"/>
      <c r="R742" s="620"/>
      <c r="S742" s="620"/>
      <c r="T742" s="620"/>
      <c r="U742" s="620"/>
    </row>
    <row r="743" spans="1:21">
      <c r="A743" s="620"/>
      <c r="B743" s="645" t="s">
        <v>3687</v>
      </c>
      <c r="C743" s="619" t="s">
        <v>3688</v>
      </c>
      <c r="E743" s="620"/>
      <c r="K743" s="620"/>
      <c r="P743" s="620"/>
      <c r="Q743" s="620"/>
      <c r="R743" s="620"/>
      <c r="S743" s="620"/>
      <c r="T743" s="620"/>
      <c r="U743" s="620"/>
    </row>
    <row r="744" spans="1:21">
      <c r="A744" s="620"/>
      <c r="B744" s="645" t="s">
        <v>3689</v>
      </c>
      <c r="C744" s="619" t="s">
        <v>3690</v>
      </c>
      <c r="E744" s="620"/>
      <c r="K744" s="620"/>
      <c r="P744" s="620"/>
      <c r="Q744" s="620"/>
      <c r="R744" s="620"/>
      <c r="S744" s="620"/>
      <c r="T744" s="620"/>
      <c r="U744" s="620"/>
    </row>
    <row r="745" spans="1:21">
      <c r="A745" s="620"/>
      <c r="B745" s="645" t="s">
        <v>3691</v>
      </c>
      <c r="C745" s="619" t="s">
        <v>3690</v>
      </c>
      <c r="E745" s="620"/>
      <c r="K745" s="620"/>
      <c r="P745" s="620"/>
      <c r="Q745" s="620"/>
      <c r="R745" s="620"/>
      <c r="S745" s="620"/>
      <c r="T745" s="620"/>
      <c r="U745" s="620"/>
    </row>
    <row r="746" spans="1:21">
      <c r="A746" s="620"/>
      <c r="B746" s="645" t="s">
        <v>3692</v>
      </c>
      <c r="C746" s="619" t="s">
        <v>3693</v>
      </c>
      <c r="E746" s="620"/>
      <c r="K746" s="620"/>
      <c r="P746" s="620"/>
      <c r="Q746" s="620"/>
      <c r="R746" s="620"/>
      <c r="S746" s="620"/>
      <c r="T746" s="620"/>
      <c r="U746" s="620"/>
    </row>
    <row r="747" spans="1:21">
      <c r="A747" s="620"/>
      <c r="B747" s="645" t="s">
        <v>3694</v>
      </c>
      <c r="C747" s="619" t="s">
        <v>3693</v>
      </c>
      <c r="E747" s="620"/>
      <c r="K747" s="620"/>
      <c r="P747" s="620"/>
      <c r="Q747" s="620"/>
      <c r="R747" s="620"/>
      <c r="S747" s="620"/>
      <c r="T747" s="620"/>
      <c r="U747" s="620"/>
    </row>
    <row r="748" spans="1:21">
      <c r="A748" s="620"/>
      <c r="B748" s="645" t="s">
        <v>3695</v>
      </c>
      <c r="C748" s="619" t="s">
        <v>3696</v>
      </c>
      <c r="E748" s="620"/>
      <c r="K748" s="620"/>
      <c r="P748" s="620"/>
      <c r="Q748" s="620"/>
      <c r="R748" s="620"/>
      <c r="S748" s="620"/>
      <c r="T748" s="620"/>
      <c r="U748" s="620"/>
    </row>
    <row r="749" spans="1:21">
      <c r="A749" s="620"/>
      <c r="B749" s="645" t="s">
        <v>3697</v>
      </c>
      <c r="C749" s="619" t="s">
        <v>2466</v>
      </c>
      <c r="E749" s="620"/>
      <c r="K749" s="620"/>
      <c r="P749" s="620"/>
      <c r="Q749" s="620"/>
      <c r="R749" s="620"/>
      <c r="S749" s="620"/>
      <c r="T749" s="620"/>
      <c r="U749" s="620"/>
    </row>
    <row r="750" spans="1:21">
      <c r="A750" s="620"/>
      <c r="B750" s="645" t="s">
        <v>2467</v>
      </c>
      <c r="C750" s="619" t="s">
        <v>2466</v>
      </c>
      <c r="E750" s="620"/>
      <c r="K750" s="620"/>
      <c r="P750" s="620"/>
      <c r="Q750" s="620"/>
      <c r="R750" s="620"/>
      <c r="S750" s="620"/>
      <c r="T750" s="620"/>
      <c r="U750" s="620"/>
    </row>
    <row r="751" spans="1:21">
      <c r="A751" s="620"/>
      <c r="B751" s="645" t="s">
        <v>2468</v>
      </c>
      <c r="C751" s="619" t="s">
        <v>2466</v>
      </c>
      <c r="E751" s="620"/>
      <c r="K751" s="620"/>
      <c r="P751" s="620"/>
      <c r="Q751" s="620"/>
      <c r="R751" s="620"/>
      <c r="S751" s="620"/>
      <c r="T751" s="620"/>
      <c r="U751" s="620"/>
    </row>
    <row r="752" spans="1:21">
      <c r="A752" s="620"/>
      <c r="B752" s="645" t="s">
        <v>2469</v>
      </c>
      <c r="C752" s="619" t="s">
        <v>2470</v>
      </c>
      <c r="E752" s="620"/>
      <c r="K752" s="620"/>
      <c r="P752" s="620"/>
      <c r="Q752" s="620"/>
      <c r="R752" s="620"/>
      <c r="S752" s="620"/>
      <c r="T752" s="620"/>
      <c r="U752" s="620"/>
    </row>
    <row r="753" spans="1:21">
      <c r="A753" s="620"/>
      <c r="B753" s="645" t="s">
        <v>2471</v>
      </c>
      <c r="C753" s="619" t="s">
        <v>2470</v>
      </c>
      <c r="E753" s="620"/>
      <c r="K753" s="620"/>
      <c r="P753" s="620"/>
      <c r="Q753" s="620"/>
      <c r="R753" s="620"/>
      <c r="S753" s="620"/>
      <c r="T753" s="620"/>
      <c r="U753" s="620"/>
    </row>
    <row r="754" spans="1:21">
      <c r="A754" s="620"/>
      <c r="B754" s="645" t="s">
        <v>2472</v>
      </c>
      <c r="C754" s="619" t="s">
        <v>2470</v>
      </c>
      <c r="E754" s="620"/>
      <c r="K754" s="620"/>
      <c r="P754" s="620"/>
      <c r="Q754" s="620"/>
      <c r="R754" s="620"/>
      <c r="S754" s="620"/>
      <c r="T754" s="620"/>
      <c r="U754" s="620"/>
    </row>
    <row r="755" spans="1:21">
      <c r="A755" s="620"/>
      <c r="B755" s="645" t="s">
        <v>2473</v>
      </c>
      <c r="C755" s="619" t="s">
        <v>2474</v>
      </c>
      <c r="E755" s="620"/>
      <c r="K755" s="620"/>
      <c r="P755" s="620"/>
      <c r="Q755" s="620"/>
      <c r="R755" s="620"/>
      <c r="S755" s="620"/>
      <c r="T755" s="620"/>
      <c r="U755" s="620"/>
    </row>
    <row r="756" spans="1:21">
      <c r="A756" s="620"/>
      <c r="B756" s="645" t="s">
        <v>2475</v>
      </c>
      <c r="C756" s="619" t="s">
        <v>2474</v>
      </c>
      <c r="E756" s="620"/>
      <c r="K756" s="620"/>
      <c r="P756" s="620"/>
      <c r="Q756" s="620"/>
      <c r="R756" s="620"/>
      <c r="S756" s="620"/>
      <c r="T756" s="620"/>
      <c r="U756" s="620"/>
    </row>
    <row r="757" spans="1:21">
      <c r="A757" s="620"/>
      <c r="B757" s="645" t="s">
        <v>2476</v>
      </c>
      <c r="C757" s="619" t="s">
        <v>2474</v>
      </c>
      <c r="E757" s="620"/>
      <c r="K757" s="620"/>
      <c r="P757" s="620"/>
      <c r="Q757" s="620"/>
      <c r="R757" s="620"/>
      <c r="S757" s="620"/>
      <c r="T757" s="620"/>
      <c r="U757" s="620"/>
    </row>
    <row r="758" spans="1:21">
      <c r="A758" s="620"/>
      <c r="B758" s="645" t="s">
        <v>2477</v>
      </c>
      <c r="C758" s="619" t="s">
        <v>2478</v>
      </c>
      <c r="E758" s="620"/>
      <c r="K758" s="620"/>
      <c r="P758" s="620"/>
      <c r="Q758" s="620"/>
      <c r="R758" s="620"/>
      <c r="S758" s="620"/>
      <c r="T758" s="620"/>
      <c r="U758" s="620"/>
    </row>
    <row r="759" spans="1:21">
      <c r="A759" s="620"/>
      <c r="B759" s="645" t="s">
        <v>2479</v>
      </c>
      <c r="C759" s="619" t="s">
        <v>2480</v>
      </c>
      <c r="E759" s="620"/>
      <c r="K759" s="620"/>
      <c r="P759" s="620"/>
      <c r="Q759" s="620"/>
      <c r="R759" s="620"/>
      <c r="S759" s="620"/>
      <c r="T759" s="620"/>
      <c r="U759" s="620"/>
    </row>
    <row r="760" spans="1:21">
      <c r="A760" s="620"/>
      <c r="B760" s="645" t="s">
        <v>2481</v>
      </c>
      <c r="C760" s="619" t="s">
        <v>2480</v>
      </c>
      <c r="E760" s="620"/>
      <c r="K760" s="620"/>
      <c r="P760" s="620"/>
      <c r="Q760" s="620"/>
      <c r="R760" s="620"/>
      <c r="S760" s="620"/>
      <c r="T760" s="620"/>
      <c r="U760" s="620"/>
    </row>
    <row r="761" spans="1:21">
      <c r="A761" s="620"/>
      <c r="B761" s="645" t="s">
        <v>2482</v>
      </c>
      <c r="C761" s="619" t="s">
        <v>2483</v>
      </c>
      <c r="E761" s="620"/>
      <c r="K761" s="620"/>
      <c r="P761" s="620"/>
      <c r="Q761" s="620"/>
      <c r="R761" s="620"/>
      <c r="S761" s="620"/>
      <c r="T761" s="620"/>
      <c r="U761" s="620"/>
    </row>
    <row r="762" spans="1:21">
      <c r="A762" s="620"/>
      <c r="B762" s="645" t="s">
        <v>2484</v>
      </c>
      <c r="C762" s="619" t="s">
        <v>2485</v>
      </c>
      <c r="E762" s="620"/>
      <c r="K762" s="620"/>
      <c r="P762" s="620"/>
      <c r="Q762" s="620"/>
      <c r="R762" s="620"/>
      <c r="S762" s="620"/>
      <c r="T762" s="620"/>
      <c r="U762" s="620"/>
    </row>
    <row r="763" spans="1:21">
      <c r="A763" s="620"/>
      <c r="B763" s="645" t="s">
        <v>2486</v>
      </c>
      <c r="C763" s="619" t="s">
        <v>2487</v>
      </c>
      <c r="E763" s="620"/>
      <c r="K763" s="620"/>
      <c r="P763" s="620"/>
      <c r="Q763" s="620"/>
      <c r="R763" s="620"/>
      <c r="S763" s="620"/>
      <c r="T763" s="620"/>
      <c r="U763" s="620"/>
    </row>
    <row r="764" spans="1:21">
      <c r="A764" s="620"/>
      <c r="B764" s="645" t="s">
        <v>500</v>
      </c>
      <c r="C764" s="619" t="s">
        <v>2487</v>
      </c>
      <c r="E764" s="620"/>
      <c r="K764" s="620"/>
      <c r="P764" s="620"/>
      <c r="Q764" s="620"/>
      <c r="R764" s="620"/>
      <c r="S764" s="620"/>
      <c r="T764" s="620"/>
      <c r="U764" s="620"/>
    </row>
    <row r="765" spans="1:21">
      <c r="A765" s="620"/>
      <c r="B765" s="645" t="s">
        <v>501</v>
      </c>
      <c r="C765" s="619" t="s">
        <v>502</v>
      </c>
      <c r="E765" s="620"/>
      <c r="K765" s="620"/>
      <c r="P765" s="620"/>
      <c r="Q765" s="620"/>
      <c r="R765" s="620"/>
      <c r="S765" s="620"/>
      <c r="T765" s="620"/>
      <c r="U765" s="620"/>
    </row>
    <row r="766" spans="1:21">
      <c r="A766" s="620"/>
      <c r="B766" s="645" t="s">
        <v>503</v>
      </c>
      <c r="C766" s="619" t="s">
        <v>504</v>
      </c>
      <c r="E766" s="620"/>
      <c r="K766" s="620"/>
      <c r="P766" s="620"/>
      <c r="Q766" s="620"/>
      <c r="R766" s="620"/>
      <c r="S766" s="620"/>
      <c r="T766" s="620"/>
      <c r="U766" s="620"/>
    </row>
    <row r="767" spans="1:21">
      <c r="A767" s="620"/>
      <c r="B767" s="645" t="s">
        <v>505</v>
      </c>
      <c r="C767" s="619" t="s">
        <v>506</v>
      </c>
      <c r="E767" s="620"/>
      <c r="K767" s="620"/>
      <c r="P767" s="620"/>
      <c r="Q767" s="620"/>
      <c r="R767" s="620"/>
      <c r="S767" s="620"/>
      <c r="T767" s="620"/>
      <c r="U767" s="620"/>
    </row>
    <row r="768" spans="1:21">
      <c r="A768" s="620"/>
      <c r="B768" s="645" t="s">
        <v>507</v>
      </c>
      <c r="C768" s="619" t="s">
        <v>508</v>
      </c>
      <c r="E768" s="620"/>
      <c r="K768" s="620"/>
      <c r="P768" s="620"/>
      <c r="Q768" s="620"/>
      <c r="R768" s="620"/>
      <c r="S768" s="620"/>
      <c r="T768" s="620"/>
      <c r="U768" s="620"/>
    </row>
    <row r="769" spans="1:21">
      <c r="A769" s="620"/>
      <c r="B769" s="645" t="s">
        <v>509</v>
      </c>
      <c r="C769" s="619" t="s">
        <v>508</v>
      </c>
      <c r="E769" s="620"/>
      <c r="K769" s="620"/>
      <c r="P769" s="620"/>
      <c r="Q769" s="620"/>
      <c r="R769" s="620"/>
      <c r="S769" s="620"/>
      <c r="T769" s="620"/>
      <c r="U769" s="620"/>
    </row>
    <row r="770" spans="1:21">
      <c r="A770" s="620"/>
      <c r="B770" s="645" t="s">
        <v>510</v>
      </c>
      <c r="C770" s="619" t="s">
        <v>508</v>
      </c>
      <c r="E770" s="620"/>
      <c r="K770" s="620"/>
      <c r="P770" s="620"/>
      <c r="Q770" s="620"/>
      <c r="R770" s="620"/>
      <c r="S770" s="620"/>
      <c r="T770" s="620"/>
      <c r="U770" s="620"/>
    </row>
    <row r="771" spans="1:21">
      <c r="A771" s="620"/>
      <c r="B771" s="645" t="s">
        <v>511</v>
      </c>
      <c r="C771" s="619" t="s">
        <v>512</v>
      </c>
      <c r="E771" s="620"/>
      <c r="K771" s="620"/>
      <c r="P771" s="620"/>
      <c r="Q771" s="620"/>
      <c r="R771" s="620"/>
      <c r="S771" s="620"/>
      <c r="T771" s="620"/>
      <c r="U771" s="620"/>
    </row>
    <row r="772" spans="1:21">
      <c r="A772" s="620"/>
      <c r="B772" s="645" t="s">
        <v>513</v>
      </c>
      <c r="C772" s="619" t="s">
        <v>512</v>
      </c>
      <c r="E772" s="620"/>
      <c r="K772" s="620"/>
      <c r="P772" s="620"/>
      <c r="Q772" s="620"/>
      <c r="R772" s="620"/>
      <c r="S772" s="620"/>
      <c r="T772" s="620"/>
      <c r="U772" s="620"/>
    </row>
    <row r="773" spans="1:21">
      <c r="A773" s="620"/>
      <c r="B773" s="645" t="s">
        <v>514</v>
      </c>
      <c r="C773" s="619" t="s">
        <v>515</v>
      </c>
      <c r="E773" s="620"/>
      <c r="K773" s="620"/>
      <c r="P773" s="620"/>
      <c r="Q773" s="620"/>
      <c r="R773" s="620"/>
      <c r="S773" s="620"/>
      <c r="T773" s="620"/>
      <c r="U773" s="620"/>
    </row>
    <row r="774" spans="1:21">
      <c r="A774" s="620"/>
      <c r="B774" s="645" t="s">
        <v>516</v>
      </c>
      <c r="C774" s="619" t="s">
        <v>517</v>
      </c>
      <c r="E774" s="620"/>
      <c r="K774" s="620"/>
      <c r="P774" s="620"/>
      <c r="Q774" s="620"/>
      <c r="R774" s="620"/>
      <c r="S774" s="620"/>
      <c r="T774" s="620"/>
      <c r="U774" s="620"/>
    </row>
    <row r="775" spans="1:21">
      <c r="A775" s="620"/>
      <c r="B775" s="645" t="s">
        <v>518</v>
      </c>
      <c r="C775" s="619" t="s">
        <v>519</v>
      </c>
      <c r="E775" s="620"/>
      <c r="K775" s="620"/>
      <c r="P775" s="620"/>
      <c r="Q775" s="620"/>
      <c r="R775" s="620"/>
      <c r="S775" s="620"/>
      <c r="T775" s="620"/>
      <c r="U775" s="620"/>
    </row>
    <row r="776" spans="1:21">
      <c r="A776" s="620"/>
      <c r="B776" s="645" t="s">
        <v>520</v>
      </c>
      <c r="C776" s="619" t="s">
        <v>521</v>
      </c>
      <c r="E776" s="620"/>
      <c r="K776" s="620"/>
      <c r="P776" s="620"/>
      <c r="Q776" s="620"/>
      <c r="R776" s="620"/>
      <c r="S776" s="620"/>
      <c r="T776" s="620"/>
      <c r="U776" s="620"/>
    </row>
    <row r="777" spans="1:21">
      <c r="A777" s="620"/>
      <c r="B777" s="645" t="s">
        <v>522</v>
      </c>
      <c r="C777" s="619" t="s">
        <v>521</v>
      </c>
      <c r="E777" s="620"/>
      <c r="K777" s="620"/>
      <c r="P777" s="620"/>
      <c r="Q777" s="620"/>
      <c r="R777" s="620"/>
      <c r="S777" s="620"/>
      <c r="T777" s="620"/>
      <c r="U777" s="620"/>
    </row>
    <row r="778" spans="1:21">
      <c r="A778" s="620"/>
      <c r="B778" s="645" t="s">
        <v>523</v>
      </c>
      <c r="C778" s="619" t="s">
        <v>521</v>
      </c>
      <c r="E778" s="620"/>
      <c r="K778" s="620"/>
      <c r="P778" s="620"/>
      <c r="Q778" s="620"/>
      <c r="R778" s="620"/>
      <c r="S778" s="620"/>
      <c r="T778" s="620"/>
      <c r="U778" s="620"/>
    </row>
    <row r="779" spans="1:21">
      <c r="A779" s="620"/>
      <c r="B779" s="645" t="s">
        <v>524</v>
      </c>
      <c r="C779" s="619" t="s">
        <v>525</v>
      </c>
      <c r="E779" s="620"/>
      <c r="K779" s="620"/>
      <c r="P779" s="620"/>
      <c r="Q779" s="620"/>
      <c r="R779" s="620"/>
      <c r="S779" s="620"/>
      <c r="T779" s="620"/>
      <c r="U779" s="620"/>
    </row>
    <row r="780" spans="1:21">
      <c r="A780" s="620"/>
      <c r="B780" s="645" t="s">
        <v>526</v>
      </c>
      <c r="C780" s="619" t="s">
        <v>527</v>
      </c>
      <c r="E780" s="620"/>
      <c r="K780" s="620"/>
      <c r="P780" s="620"/>
      <c r="Q780" s="620"/>
      <c r="R780" s="620"/>
      <c r="S780" s="620"/>
      <c r="T780" s="620"/>
      <c r="U780" s="620"/>
    </row>
    <row r="781" spans="1:21">
      <c r="A781" s="620"/>
      <c r="B781" s="645" t="s">
        <v>528</v>
      </c>
      <c r="C781" s="619" t="s">
        <v>527</v>
      </c>
      <c r="E781" s="620"/>
      <c r="K781" s="620"/>
      <c r="P781" s="620"/>
      <c r="Q781" s="620"/>
      <c r="R781" s="620"/>
      <c r="S781" s="620"/>
      <c r="T781" s="620"/>
      <c r="U781" s="620"/>
    </row>
    <row r="782" spans="1:21">
      <c r="A782" s="620"/>
      <c r="B782" s="645" t="s">
        <v>529</v>
      </c>
      <c r="C782" s="619" t="s">
        <v>527</v>
      </c>
      <c r="E782" s="620"/>
      <c r="K782" s="620"/>
      <c r="P782" s="620"/>
      <c r="Q782" s="620"/>
      <c r="R782" s="620"/>
      <c r="S782" s="620"/>
      <c r="T782" s="620"/>
      <c r="U782" s="620"/>
    </row>
    <row r="783" spans="1:21">
      <c r="A783" s="620"/>
      <c r="B783" s="645" t="s">
        <v>530</v>
      </c>
      <c r="C783" s="619" t="s">
        <v>2463</v>
      </c>
      <c r="E783" s="620"/>
      <c r="K783" s="620"/>
      <c r="P783" s="620"/>
      <c r="Q783" s="620"/>
      <c r="R783" s="620"/>
      <c r="S783" s="620"/>
      <c r="T783" s="620"/>
      <c r="U783" s="620"/>
    </row>
    <row r="784" spans="1:21">
      <c r="A784" s="620"/>
      <c r="B784" s="645" t="s">
        <v>2464</v>
      </c>
      <c r="C784" s="619" t="s">
        <v>2463</v>
      </c>
      <c r="E784" s="620"/>
      <c r="K784" s="620"/>
      <c r="P784" s="620"/>
      <c r="Q784" s="620"/>
      <c r="R784" s="620"/>
      <c r="S784" s="620"/>
      <c r="T784" s="620"/>
      <c r="U784" s="620"/>
    </row>
    <row r="785" spans="1:21">
      <c r="A785" s="620"/>
      <c r="B785" s="645" t="s">
        <v>2465</v>
      </c>
      <c r="C785" s="619" t="s">
        <v>2463</v>
      </c>
      <c r="E785" s="620"/>
      <c r="K785" s="620"/>
      <c r="P785" s="620"/>
      <c r="Q785" s="620"/>
      <c r="R785" s="620"/>
      <c r="S785" s="620"/>
      <c r="T785" s="620"/>
      <c r="U785" s="620"/>
    </row>
    <row r="786" spans="1:21">
      <c r="A786" s="620"/>
      <c r="B786" s="645" t="s">
        <v>562</v>
      </c>
      <c r="C786" s="619" t="s">
        <v>563</v>
      </c>
      <c r="E786" s="620"/>
      <c r="K786" s="620"/>
      <c r="P786" s="620"/>
      <c r="Q786" s="620"/>
      <c r="R786" s="620"/>
      <c r="S786" s="620"/>
      <c r="T786" s="620"/>
      <c r="U786" s="620"/>
    </row>
    <row r="787" spans="1:21">
      <c r="A787" s="620"/>
      <c r="B787" s="645" t="s">
        <v>564</v>
      </c>
      <c r="C787" s="619" t="s">
        <v>563</v>
      </c>
      <c r="E787" s="620"/>
      <c r="K787" s="620"/>
      <c r="P787" s="620"/>
      <c r="Q787" s="620"/>
      <c r="R787" s="620"/>
      <c r="S787" s="620"/>
      <c r="T787" s="620"/>
      <c r="U787" s="620"/>
    </row>
    <row r="788" spans="1:21">
      <c r="A788" s="620"/>
      <c r="B788" s="645" t="s">
        <v>565</v>
      </c>
      <c r="C788" s="619" t="s">
        <v>563</v>
      </c>
      <c r="E788" s="620"/>
      <c r="K788" s="620"/>
      <c r="P788" s="620"/>
      <c r="Q788" s="620"/>
      <c r="R788" s="620"/>
      <c r="S788" s="620"/>
      <c r="T788" s="620"/>
      <c r="U788" s="620"/>
    </row>
    <row r="789" spans="1:21">
      <c r="A789" s="620"/>
      <c r="B789" s="645" t="s">
        <v>566</v>
      </c>
      <c r="C789" s="619" t="s">
        <v>567</v>
      </c>
      <c r="E789" s="620"/>
      <c r="K789" s="620"/>
      <c r="P789" s="620"/>
      <c r="Q789" s="620"/>
      <c r="R789" s="620"/>
      <c r="S789" s="620"/>
      <c r="T789" s="620"/>
      <c r="U789" s="620"/>
    </row>
    <row r="790" spans="1:21">
      <c r="A790" s="620"/>
      <c r="B790" s="645" t="s">
        <v>568</v>
      </c>
      <c r="C790" s="619" t="s">
        <v>569</v>
      </c>
      <c r="E790" s="620"/>
      <c r="K790" s="620"/>
      <c r="P790" s="620"/>
      <c r="Q790" s="620"/>
      <c r="R790" s="620"/>
      <c r="S790" s="620"/>
      <c r="T790" s="620"/>
      <c r="U790" s="620"/>
    </row>
    <row r="791" spans="1:21">
      <c r="A791" s="620"/>
      <c r="B791" s="645" t="s">
        <v>570</v>
      </c>
      <c r="C791" s="619" t="s">
        <v>571</v>
      </c>
      <c r="E791" s="620"/>
      <c r="K791" s="620"/>
      <c r="P791" s="620"/>
      <c r="Q791" s="620"/>
      <c r="R791" s="620"/>
      <c r="S791" s="620"/>
      <c r="T791" s="620"/>
      <c r="U791" s="620"/>
    </row>
    <row r="792" spans="1:21">
      <c r="A792" s="620"/>
      <c r="B792" s="645" t="s">
        <v>572</v>
      </c>
      <c r="C792" s="619" t="s">
        <v>573</v>
      </c>
      <c r="E792" s="620"/>
      <c r="K792" s="620"/>
      <c r="P792" s="620"/>
      <c r="Q792" s="620"/>
      <c r="R792" s="620"/>
      <c r="S792" s="620"/>
      <c r="T792" s="620"/>
      <c r="U792" s="620"/>
    </row>
    <row r="793" spans="1:21">
      <c r="A793" s="620"/>
      <c r="B793" s="645" t="s">
        <v>574</v>
      </c>
      <c r="C793" s="619" t="s">
        <v>575</v>
      </c>
      <c r="E793" s="620"/>
      <c r="K793" s="620"/>
      <c r="P793" s="620"/>
      <c r="Q793" s="620"/>
      <c r="R793" s="620"/>
      <c r="S793" s="620"/>
      <c r="T793" s="620"/>
      <c r="U793" s="620"/>
    </row>
    <row r="794" spans="1:21">
      <c r="A794" s="620"/>
      <c r="B794" s="645" t="s">
        <v>576</v>
      </c>
      <c r="C794" s="619" t="s">
        <v>577</v>
      </c>
      <c r="E794" s="620"/>
      <c r="K794" s="620"/>
      <c r="P794" s="620"/>
      <c r="Q794" s="620"/>
      <c r="R794" s="620"/>
      <c r="S794" s="620"/>
      <c r="T794" s="620"/>
      <c r="U794" s="620"/>
    </row>
    <row r="795" spans="1:21">
      <c r="A795" s="620"/>
      <c r="B795" s="645" t="s">
        <v>578</v>
      </c>
      <c r="C795" s="619" t="s">
        <v>579</v>
      </c>
      <c r="E795" s="620"/>
      <c r="K795" s="620"/>
      <c r="P795" s="620"/>
      <c r="Q795" s="620"/>
      <c r="R795" s="620"/>
      <c r="S795" s="620"/>
      <c r="T795" s="620"/>
      <c r="U795" s="620"/>
    </row>
    <row r="796" spans="1:21">
      <c r="A796" s="620"/>
      <c r="B796" s="645" t="s">
        <v>580</v>
      </c>
      <c r="C796" s="619" t="s">
        <v>579</v>
      </c>
      <c r="E796" s="620"/>
      <c r="K796" s="620"/>
      <c r="P796" s="620"/>
      <c r="Q796" s="620"/>
      <c r="R796" s="620"/>
      <c r="S796" s="620"/>
      <c r="T796" s="620"/>
      <c r="U796" s="620"/>
    </row>
    <row r="797" spans="1:21">
      <c r="A797" s="620"/>
      <c r="B797" s="645" t="s">
        <v>581</v>
      </c>
      <c r="C797" s="619" t="s">
        <v>582</v>
      </c>
      <c r="E797" s="620"/>
      <c r="K797" s="620"/>
      <c r="P797" s="620"/>
      <c r="Q797" s="620"/>
      <c r="R797" s="620"/>
      <c r="S797" s="620"/>
      <c r="T797" s="620"/>
      <c r="U797" s="620"/>
    </row>
    <row r="798" spans="1:21">
      <c r="A798" s="620"/>
      <c r="B798" s="645" t="s">
        <v>583</v>
      </c>
      <c r="C798" s="619" t="s">
        <v>582</v>
      </c>
      <c r="E798" s="620"/>
      <c r="K798" s="620"/>
      <c r="P798" s="620"/>
      <c r="Q798" s="620"/>
      <c r="R798" s="620"/>
      <c r="S798" s="620"/>
      <c r="T798" s="620"/>
      <c r="U798" s="620"/>
    </row>
    <row r="799" spans="1:21">
      <c r="A799" s="620"/>
      <c r="B799" s="645" t="s">
        <v>584</v>
      </c>
      <c r="C799" s="619" t="s">
        <v>582</v>
      </c>
      <c r="E799" s="620"/>
      <c r="K799" s="620"/>
      <c r="P799" s="620"/>
      <c r="Q799" s="620"/>
      <c r="R799" s="620"/>
      <c r="S799" s="620"/>
      <c r="T799" s="620"/>
      <c r="U799" s="620"/>
    </row>
    <row r="800" spans="1:21">
      <c r="A800" s="620"/>
      <c r="B800" s="645" t="s">
        <v>585</v>
      </c>
      <c r="C800" s="619" t="s">
        <v>586</v>
      </c>
      <c r="E800" s="620"/>
      <c r="K800" s="620"/>
      <c r="P800" s="620"/>
      <c r="Q800" s="620"/>
      <c r="R800" s="620"/>
      <c r="S800" s="620"/>
      <c r="T800" s="620"/>
      <c r="U800" s="620"/>
    </row>
    <row r="801" spans="1:21">
      <c r="A801" s="620"/>
      <c r="B801" s="645" t="s">
        <v>587</v>
      </c>
      <c r="C801" s="619" t="s">
        <v>586</v>
      </c>
      <c r="E801" s="620"/>
      <c r="K801" s="620"/>
      <c r="P801" s="620"/>
      <c r="Q801" s="620"/>
      <c r="R801" s="620"/>
      <c r="S801" s="620"/>
      <c r="T801" s="620"/>
      <c r="U801" s="620"/>
    </row>
    <row r="802" spans="1:21">
      <c r="A802" s="620"/>
      <c r="B802" s="645" t="s">
        <v>588</v>
      </c>
      <c r="C802" s="619" t="s">
        <v>586</v>
      </c>
      <c r="E802" s="620"/>
      <c r="K802" s="620"/>
      <c r="P802" s="620"/>
      <c r="Q802" s="620"/>
      <c r="R802" s="620"/>
      <c r="S802" s="620"/>
      <c r="T802" s="620"/>
      <c r="U802" s="620"/>
    </row>
    <row r="803" spans="1:21">
      <c r="A803" s="620"/>
      <c r="B803" s="645" t="s">
        <v>589</v>
      </c>
      <c r="C803" s="619" t="s">
        <v>590</v>
      </c>
      <c r="E803" s="620"/>
      <c r="K803" s="620"/>
      <c r="P803" s="620"/>
      <c r="Q803" s="620"/>
      <c r="R803" s="620"/>
      <c r="S803" s="620"/>
      <c r="T803" s="620"/>
      <c r="U803" s="620"/>
    </row>
    <row r="804" spans="1:21">
      <c r="A804" s="620"/>
      <c r="B804" s="645" t="s">
        <v>591</v>
      </c>
      <c r="C804" s="619" t="s">
        <v>592</v>
      </c>
      <c r="E804" s="620"/>
      <c r="K804" s="620"/>
      <c r="P804" s="620"/>
      <c r="Q804" s="620"/>
      <c r="R804" s="620"/>
      <c r="S804" s="620"/>
      <c r="T804" s="620"/>
      <c r="U804" s="620"/>
    </row>
    <row r="805" spans="1:21">
      <c r="A805" s="620"/>
      <c r="B805" s="645" t="s">
        <v>593</v>
      </c>
      <c r="C805" s="619" t="s">
        <v>592</v>
      </c>
      <c r="E805" s="620"/>
      <c r="K805" s="620"/>
      <c r="P805" s="620"/>
      <c r="Q805" s="620"/>
      <c r="R805" s="620"/>
      <c r="S805" s="620"/>
      <c r="T805" s="620"/>
      <c r="U805" s="620"/>
    </row>
    <row r="806" spans="1:21">
      <c r="A806" s="620"/>
      <c r="B806" s="645" t="s">
        <v>594</v>
      </c>
      <c r="C806" s="619" t="s">
        <v>595</v>
      </c>
      <c r="E806" s="620"/>
      <c r="K806" s="620"/>
      <c r="P806" s="620"/>
      <c r="Q806" s="620"/>
      <c r="R806" s="620"/>
      <c r="S806" s="620"/>
      <c r="T806" s="620"/>
      <c r="U806" s="620"/>
    </row>
    <row r="807" spans="1:21">
      <c r="A807" s="620"/>
      <c r="B807" s="645" t="s">
        <v>596</v>
      </c>
      <c r="C807" s="619" t="s">
        <v>595</v>
      </c>
      <c r="E807" s="620"/>
      <c r="K807" s="620"/>
      <c r="P807" s="620"/>
      <c r="Q807" s="620"/>
      <c r="R807" s="620"/>
      <c r="S807" s="620"/>
      <c r="T807" s="620"/>
      <c r="U807" s="620"/>
    </row>
    <row r="808" spans="1:21">
      <c r="A808" s="620"/>
      <c r="B808" s="645" t="s">
        <v>597</v>
      </c>
      <c r="C808" s="619" t="s">
        <v>598</v>
      </c>
      <c r="E808" s="620"/>
      <c r="K808" s="620"/>
      <c r="P808" s="620"/>
      <c r="Q808" s="620"/>
      <c r="R808" s="620"/>
      <c r="S808" s="620"/>
      <c r="T808" s="620"/>
      <c r="U808" s="620"/>
    </row>
    <row r="809" spans="1:21">
      <c r="A809" s="620"/>
      <c r="B809" s="645" t="s">
        <v>599</v>
      </c>
      <c r="C809" s="619" t="s">
        <v>598</v>
      </c>
      <c r="E809" s="620"/>
      <c r="K809" s="620"/>
      <c r="P809" s="620"/>
      <c r="Q809" s="620"/>
      <c r="R809" s="620"/>
      <c r="S809" s="620"/>
      <c r="T809" s="620"/>
      <c r="U809" s="620"/>
    </row>
    <row r="810" spans="1:21">
      <c r="A810" s="620"/>
      <c r="B810" s="645" t="s">
        <v>600</v>
      </c>
      <c r="C810" s="619" t="s">
        <v>601</v>
      </c>
      <c r="E810" s="620"/>
      <c r="K810" s="620"/>
      <c r="P810" s="620"/>
      <c r="Q810" s="620"/>
      <c r="R810" s="620"/>
      <c r="S810" s="620"/>
      <c r="T810" s="620"/>
      <c r="U810" s="620"/>
    </row>
    <row r="811" spans="1:21">
      <c r="A811" s="620"/>
      <c r="B811" s="645" t="s">
        <v>602</v>
      </c>
      <c r="C811" s="619" t="s">
        <v>601</v>
      </c>
      <c r="E811" s="620"/>
      <c r="K811" s="620"/>
      <c r="P811" s="620"/>
      <c r="Q811" s="620"/>
      <c r="R811" s="620"/>
      <c r="S811" s="620"/>
      <c r="T811" s="620"/>
      <c r="U811" s="620"/>
    </row>
    <row r="812" spans="1:21">
      <c r="A812" s="620"/>
      <c r="B812" s="645" t="s">
        <v>603</v>
      </c>
      <c r="C812" s="619" t="s">
        <v>601</v>
      </c>
      <c r="E812" s="620"/>
      <c r="K812" s="620"/>
      <c r="P812" s="620"/>
      <c r="Q812" s="620"/>
      <c r="R812" s="620"/>
      <c r="S812" s="620"/>
      <c r="T812" s="620"/>
      <c r="U812" s="620"/>
    </row>
    <row r="813" spans="1:21">
      <c r="A813" s="620"/>
      <c r="B813" s="645" t="s">
        <v>604</v>
      </c>
      <c r="C813" s="619" t="s">
        <v>605</v>
      </c>
      <c r="E813" s="620"/>
      <c r="K813" s="620"/>
      <c r="P813" s="620"/>
      <c r="Q813" s="620"/>
      <c r="R813" s="620"/>
      <c r="S813" s="620"/>
      <c r="T813" s="620"/>
      <c r="U813" s="620"/>
    </row>
    <row r="814" spans="1:21">
      <c r="A814" s="620"/>
      <c r="B814" s="645" t="s">
        <v>606</v>
      </c>
      <c r="C814" s="619" t="s">
        <v>607</v>
      </c>
      <c r="E814" s="620"/>
      <c r="K814" s="620"/>
      <c r="P814" s="620"/>
      <c r="Q814" s="620"/>
      <c r="R814" s="620"/>
      <c r="S814" s="620"/>
      <c r="T814" s="620"/>
      <c r="U814" s="620"/>
    </row>
    <row r="815" spans="1:21">
      <c r="A815" s="620"/>
      <c r="B815" s="645" t="s">
        <v>608</v>
      </c>
      <c r="C815" s="619" t="s">
        <v>607</v>
      </c>
      <c r="E815" s="620"/>
      <c r="K815" s="620"/>
      <c r="P815" s="620"/>
      <c r="Q815" s="620"/>
      <c r="R815" s="620"/>
      <c r="S815" s="620"/>
      <c r="T815" s="620"/>
      <c r="U815" s="620"/>
    </row>
    <row r="816" spans="1:21">
      <c r="A816" s="620"/>
      <c r="B816" s="645" t="s">
        <v>609</v>
      </c>
      <c r="C816" s="619" t="s">
        <v>610</v>
      </c>
      <c r="E816" s="620"/>
      <c r="K816" s="620"/>
      <c r="P816" s="620"/>
      <c r="Q816" s="620"/>
      <c r="R816" s="620"/>
      <c r="S816" s="620"/>
      <c r="T816" s="620"/>
      <c r="U816" s="620"/>
    </row>
    <row r="817" spans="1:21">
      <c r="A817" s="620"/>
      <c r="B817" s="645" t="s">
        <v>611</v>
      </c>
      <c r="C817" s="619" t="s">
        <v>610</v>
      </c>
      <c r="E817" s="620"/>
      <c r="K817" s="620"/>
      <c r="P817" s="620"/>
      <c r="Q817" s="620"/>
      <c r="R817" s="620"/>
      <c r="S817" s="620"/>
      <c r="T817" s="620"/>
      <c r="U817" s="620"/>
    </row>
    <row r="818" spans="1:21">
      <c r="A818" s="620"/>
      <c r="B818" s="645" t="s">
        <v>612</v>
      </c>
      <c r="C818" s="619" t="s">
        <v>2602</v>
      </c>
      <c r="E818" s="620"/>
      <c r="K818" s="620"/>
      <c r="P818" s="620"/>
      <c r="Q818" s="620"/>
      <c r="R818" s="620"/>
      <c r="S818" s="620"/>
      <c r="T818" s="620"/>
      <c r="U818" s="620"/>
    </row>
    <row r="819" spans="1:21">
      <c r="A819" s="620"/>
      <c r="B819" s="645" t="s">
        <v>2603</v>
      </c>
      <c r="C819" s="619" t="s">
        <v>2602</v>
      </c>
      <c r="E819" s="620"/>
      <c r="K819" s="620"/>
      <c r="P819" s="620"/>
      <c r="Q819" s="620"/>
      <c r="R819" s="620"/>
      <c r="S819" s="620"/>
      <c r="T819" s="620"/>
      <c r="U819" s="620"/>
    </row>
    <row r="820" spans="1:21">
      <c r="A820" s="620"/>
      <c r="B820" s="645" t="s">
        <v>2604</v>
      </c>
      <c r="C820" s="619" t="s">
        <v>2605</v>
      </c>
      <c r="E820" s="620"/>
      <c r="K820" s="620"/>
      <c r="P820" s="620"/>
      <c r="Q820" s="620"/>
      <c r="R820" s="620"/>
      <c r="S820" s="620"/>
      <c r="T820" s="620"/>
      <c r="U820" s="620"/>
    </row>
    <row r="821" spans="1:21">
      <c r="A821" s="620"/>
      <c r="B821" s="645" t="s">
        <v>2606</v>
      </c>
      <c r="C821" s="619" t="s">
        <v>2605</v>
      </c>
      <c r="E821" s="620"/>
      <c r="K821" s="620"/>
      <c r="P821" s="620"/>
      <c r="Q821" s="620"/>
      <c r="R821" s="620"/>
      <c r="S821" s="620"/>
      <c r="T821" s="620"/>
      <c r="U821" s="620"/>
    </row>
    <row r="822" spans="1:21">
      <c r="A822" s="620"/>
      <c r="B822" s="645" t="s">
        <v>2607</v>
      </c>
      <c r="C822" s="619" t="s">
        <v>3422</v>
      </c>
      <c r="E822" s="620"/>
      <c r="K822" s="620"/>
      <c r="P822" s="620"/>
      <c r="Q822" s="620"/>
      <c r="R822" s="620"/>
      <c r="S822" s="620"/>
      <c r="T822" s="620"/>
      <c r="U822" s="620"/>
    </row>
    <row r="823" spans="1:21">
      <c r="A823" s="620"/>
      <c r="B823" s="645" t="s">
        <v>3423</v>
      </c>
      <c r="C823" s="619" t="s">
        <v>3424</v>
      </c>
      <c r="E823" s="620"/>
      <c r="K823" s="620"/>
      <c r="P823" s="620"/>
      <c r="Q823" s="620"/>
      <c r="R823" s="620"/>
      <c r="S823" s="620"/>
      <c r="T823" s="620"/>
      <c r="U823" s="620"/>
    </row>
    <row r="824" spans="1:21">
      <c r="A824" s="620"/>
      <c r="B824" s="645" t="s">
        <v>3425</v>
      </c>
      <c r="C824" s="619" t="s">
        <v>3426</v>
      </c>
      <c r="E824" s="620"/>
      <c r="K824" s="620"/>
      <c r="P824" s="620"/>
      <c r="Q824" s="620"/>
      <c r="R824" s="620"/>
      <c r="S824" s="620"/>
      <c r="T824" s="620"/>
      <c r="U824" s="620"/>
    </row>
    <row r="825" spans="1:21">
      <c r="A825" s="620"/>
      <c r="B825" s="645" t="s">
        <v>3427</v>
      </c>
      <c r="C825" s="619" t="s">
        <v>3428</v>
      </c>
      <c r="E825" s="620"/>
      <c r="K825" s="620"/>
      <c r="P825" s="620"/>
      <c r="Q825" s="620"/>
      <c r="R825" s="620"/>
      <c r="S825" s="620"/>
      <c r="T825" s="620"/>
      <c r="U825" s="620"/>
    </row>
    <row r="826" spans="1:21">
      <c r="A826" s="620"/>
      <c r="B826" s="645" t="s">
        <v>3429</v>
      </c>
      <c r="C826" s="619" t="s">
        <v>3430</v>
      </c>
      <c r="E826" s="620"/>
      <c r="K826" s="620"/>
      <c r="P826" s="620"/>
      <c r="Q826" s="620"/>
      <c r="R826" s="620"/>
      <c r="S826" s="620"/>
      <c r="T826" s="620"/>
      <c r="U826" s="620"/>
    </row>
    <row r="827" spans="1:21">
      <c r="A827" s="620"/>
      <c r="B827" s="645" t="s">
        <v>3431</v>
      </c>
      <c r="C827" s="619" t="s">
        <v>3430</v>
      </c>
      <c r="E827" s="620"/>
      <c r="K827" s="620"/>
      <c r="P827" s="620"/>
      <c r="Q827" s="620"/>
      <c r="R827" s="620"/>
      <c r="S827" s="620"/>
      <c r="T827" s="620"/>
      <c r="U827" s="620"/>
    </row>
    <row r="828" spans="1:21">
      <c r="A828" s="620"/>
      <c r="B828" s="645" t="s">
        <v>3432</v>
      </c>
      <c r="C828" s="619" t="s">
        <v>3433</v>
      </c>
      <c r="E828" s="620"/>
      <c r="K828" s="620"/>
      <c r="P828" s="620"/>
      <c r="Q828" s="620"/>
      <c r="R828" s="620"/>
      <c r="S828" s="620"/>
      <c r="T828" s="620"/>
      <c r="U828" s="620"/>
    </row>
    <row r="829" spans="1:21">
      <c r="A829" s="620"/>
      <c r="B829" s="645" t="s">
        <v>3434</v>
      </c>
      <c r="C829" s="619" t="s">
        <v>3435</v>
      </c>
      <c r="E829" s="620"/>
      <c r="K829" s="620"/>
      <c r="P829" s="620"/>
      <c r="Q829" s="620"/>
      <c r="R829" s="620"/>
      <c r="S829" s="620"/>
      <c r="T829" s="620"/>
      <c r="U829" s="620"/>
    </row>
    <row r="830" spans="1:21">
      <c r="A830" s="620"/>
      <c r="B830" s="645" t="s">
        <v>3436</v>
      </c>
      <c r="C830" s="619" t="s">
        <v>3435</v>
      </c>
      <c r="E830" s="620"/>
      <c r="K830" s="620"/>
      <c r="P830" s="620"/>
      <c r="Q830" s="620"/>
      <c r="R830" s="620"/>
      <c r="S830" s="620"/>
      <c r="T830" s="620"/>
      <c r="U830" s="620"/>
    </row>
    <row r="831" spans="1:21">
      <c r="A831" s="620"/>
      <c r="B831" s="645" t="s">
        <v>3437</v>
      </c>
      <c r="C831" s="619" t="s">
        <v>1325</v>
      </c>
      <c r="E831" s="620"/>
      <c r="K831" s="620"/>
      <c r="P831" s="620"/>
      <c r="Q831" s="620"/>
      <c r="R831" s="620"/>
      <c r="S831" s="620"/>
      <c r="T831" s="620"/>
      <c r="U831" s="620"/>
    </row>
    <row r="832" spans="1:21">
      <c r="B832" s="645" t="s">
        <v>1326</v>
      </c>
      <c r="C832" s="619" t="s">
        <v>1327</v>
      </c>
      <c r="E832" s="620"/>
      <c r="K832" s="335"/>
      <c r="L832" s="162"/>
    </row>
    <row r="833" spans="2:12">
      <c r="B833" s="645" t="s">
        <v>4436</v>
      </c>
      <c r="C833" s="619" t="s">
        <v>4437</v>
      </c>
      <c r="E833" s="620"/>
      <c r="K833" s="335"/>
      <c r="L833" s="162"/>
    </row>
    <row r="834" spans="2:12">
      <c r="B834" s="645" t="s">
        <v>4438</v>
      </c>
      <c r="C834" s="619" t="s">
        <v>4439</v>
      </c>
      <c r="E834" s="620"/>
      <c r="K834" s="335"/>
      <c r="L834" s="162"/>
    </row>
    <row r="835" spans="2:12">
      <c r="B835" s="645" t="s">
        <v>4440</v>
      </c>
      <c r="C835" s="619" t="s">
        <v>3438</v>
      </c>
      <c r="E835" s="620"/>
      <c r="K835" s="335"/>
      <c r="L835" s="162"/>
    </row>
    <row r="836" spans="2:12">
      <c r="B836" s="645" t="s">
        <v>3439</v>
      </c>
      <c r="C836" s="619" t="s">
        <v>3438</v>
      </c>
      <c r="E836" s="620"/>
      <c r="K836" s="335"/>
      <c r="L836" s="162"/>
    </row>
    <row r="837" spans="2:12">
      <c r="B837" s="645" t="s">
        <v>3440</v>
      </c>
      <c r="C837" s="619" t="s">
        <v>3438</v>
      </c>
      <c r="E837" s="620"/>
      <c r="K837" s="335"/>
      <c r="L837" s="162"/>
    </row>
    <row r="838" spans="2:12">
      <c r="B838" s="645" t="s">
        <v>3441</v>
      </c>
      <c r="C838" s="619" t="s">
        <v>3442</v>
      </c>
      <c r="E838" s="620"/>
      <c r="K838" s="335"/>
      <c r="L838" s="162"/>
    </row>
    <row r="839" spans="2:12">
      <c r="B839" s="645" t="s">
        <v>3443</v>
      </c>
      <c r="C839" s="619" t="s">
        <v>3442</v>
      </c>
      <c r="E839" s="620"/>
      <c r="K839" s="335"/>
      <c r="L839" s="162"/>
    </row>
    <row r="840" spans="2:12">
      <c r="B840" s="645" t="s">
        <v>3444</v>
      </c>
      <c r="C840" s="619" t="s">
        <v>3442</v>
      </c>
      <c r="E840" s="620"/>
      <c r="K840" s="335"/>
      <c r="L840" s="162"/>
    </row>
    <row r="841" spans="2:12">
      <c r="B841" s="645" t="s">
        <v>3445</v>
      </c>
      <c r="C841" s="619" t="s">
        <v>3446</v>
      </c>
      <c r="E841" s="620"/>
      <c r="K841" s="335"/>
      <c r="L841" s="162"/>
    </row>
    <row r="842" spans="2:12">
      <c r="B842" s="645" t="s">
        <v>3447</v>
      </c>
      <c r="C842" s="619" t="s">
        <v>3446</v>
      </c>
      <c r="E842" s="620"/>
      <c r="K842" s="335"/>
      <c r="L842" s="162"/>
    </row>
    <row r="843" spans="2:12">
      <c r="B843" s="645" t="s">
        <v>3448</v>
      </c>
      <c r="C843" s="619" t="s">
        <v>3446</v>
      </c>
      <c r="E843" s="620"/>
      <c r="K843" s="335"/>
      <c r="L843" s="162"/>
    </row>
    <row r="844" spans="2:12">
      <c r="B844" s="645" t="s">
        <v>3449</v>
      </c>
      <c r="C844" s="619" t="s">
        <v>3450</v>
      </c>
      <c r="E844" s="620"/>
      <c r="K844" s="335"/>
      <c r="L844" s="162"/>
    </row>
    <row r="845" spans="2:12">
      <c r="B845" s="645" t="s">
        <v>3451</v>
      </c>
      <c r="C845" s="619" t="s">
        <v>3452</v>
      </c>
      <c r="E845" s="620"/>
      <c r="K845" s="335"/>
      <c r="L845" s="162"/>
    </row>
    <row r="846" spans="2:12">
      <c r="B846" s="645" t="s">
        <v>3453</v>
      </c>
      <c r="C846" s="619" t="s">
        <v>3452</v>
      </c>
      <c r="E846" s="620"/>
      <c r="K846" s="335"/>
      <c r="L846" s="162"/>
    </row>
    <row r="847" spans="2:12">
      <c r="B847" s="645" t="s">
        <v>3454</v>
      </c>
      <c r="C847" s="619" t="s">
        <v>3455</v>
      </c>
      <c r="E847" s="620"/>
      <c r="K847" s="335"/>
      <c r="L847" s="162"/>
    </row>
    <row r="848" spans="2:12">
      <c r="B848" s="645" t="s">
        <v>3456</v>
      </c>
      <c r="C848" s="619" t="s">
        <v>3455</v>
      </c>
      <c r="E848" s="620"/>
      <c r="K848" s="335"/>
      <c r="L848" s="162"/>
    </row>
    <row r="849" spans="2:12">
      <c r="B849" s="645" t="s">
        <v>3457</v>
      </c>
      <c r="C849" s="619" t="s">
        <v>3458</v>
      </c>
      <c r="E849" s="620"/>
      <c r="K849" s="335"/>
      <c r="L849" s="162"/>
    </row>
    <row r="850" spans="2:12">
      <c r="B850" s="645" t="s">
        <v>3459</v>
      </c>
      <c r="C850" s="619" t="s">
        <v>2570</v>
      </c>
      <c r="E850" s="620"/>
      <c r="K850" s="335"/>
      <c r="L850" s="162"/>
    </row>
    <row r="851" spans="2:12">
      <c r="B851" s="645" t="s">
        <v>2571</v>
      </c>
      <c r="C851" s="619" t="s">
        <v>2572</v>
      </c>
      <c r="E851" s="620"/>
      <c r="K851" s="335"/>
      <c r="L851" s="162"/>
    </row>
    <row r="852" spans="2:12">
      <c r="B852" s="645" t="s">
        <v>2573</v>
      </c>
      <c r="C852" s="619" t="s">
        <v>2574</v>
      </c>
      <c r="E852" s="620"/>
      <c r="K852" s="335"/>
      <c r="L852" s="162"/>
    </row>
    <row r="853" spans="2:12">
      <c r="B853" s="645" t="s">
        <v>2575</v>
      </c>
      <c r="C853" s="619" t="s">
        <v>2576</v>
      </c>
      <c r="E853" s="620"/>
      <c r="K853" s="335"/>
      <c r="L853" s="162"/>
    </row>
    <row r="854" spans="2:12">
      <c r="B854" s="645" t="s">
        <v>2577</v>
      </c>
      <c r="C854" s="619" t="s">
        <v>2578</v>
      </c>
      <c r="E854" s="620"/>
      <c r="K854" s="335"/>
      <c r="L854" s="162"/>
    </row>
    <row r="855" spans="2:12">
      <c r="B855" s="645" t="s">
        <v>2579</v>
      </c>
      <c r="C855" s="619" t="s">
        <v>2580</v>
      </c>
      <c r="E855" s="620"/>
      <c r="K855" s="335"/>
      <c r="L855" s="162"/>
    </row>
    <row r="856" spans="2:12">
      <c r="B856" s="645" t="s">
        <v>2581</v>
      </c>
      <c r="C856" s="619" t="s">
        <v>2582</v>
      </c>
      <c r="E856" s="620"/>
      <c r="K856" s="335"/>
      <c r="L856" s="162"/>
    </row>
    <row r="857" spans="2:12">
      <c r="B857" s="645" t="s">
        <v>2583</v>
      </c>
      <c r="C857" s="619" t="s">
        <v>2584</v>
      </c>
      <c r="E857" s="620"/>
      <c r="K857" s="335"/>
      <c r="L857" s="162"/>
    </row>
    <row r="858" spans="2:12">
      <c r="B858" s="645" t="s">
        <v>2585</v>
      </c>
      <c r="C858" s="619" t="s">
        <v>2584</v>
      </c>
      <c r="E858" s="620"/>
      <c r="K858" s="335"/>
      <c r="L858" s="162"/>
    </row>
    <row r="859" spans="2:12">
      <c r="B859" s="645" t="s">
        <v>2586</v>
      </c>
      <c r="C859" s="619" t="s">
        <v>2584</v>
      </c>
      <c r="E859" s="620"/>
      <c r="K859" s="335"/>
      <c r="L859" s="162"/>
    </row>
    <row r="860" spans="2:12">
      <c r="B860" s="645" t="s">
        <v>2587</v>
      </c>
      <c r="C860" s="619" t="s">
        <v>2588</v>
      </c>
      <c r="E860" s="620"/>
      <c r="K860" s="335"/>
      <c r="L860" s="162"/>
    </row>
    <row r="861" spans="2:12">
      <c r="B861" s="645" t="s">
        <v>2589</v>
      </c>
      <c r="C861" s="619" t="s">
        <v>2588</v>
      </c>
      <c r="E861" s="620"/>
      <c r="K861" s="335"/>
      <c r="L861" s="162"/>
    </row>
    <row r="862" spans="2:12">
      <c r="B862" s="645" t="s">
        <v>2590</v>
      </c>
      <c r="C862" s="619" t="s">
        <v>2588</v>
      </c>
      <c r="E862" s="620"/>
      <c r="K862" s="335"/>
      <c r="L862" s="162"/>
    </row>
    <row r="863" spans="2:12">
      <c r="B863" s="645" t="s">
        <v>2591</v>
      </c>
      <c r="C863" s="619" t="s">
        <v>2592</v>
      </c>
      <c r="E863" s="620"/>
      <c r="K863" s="335"/>
      <c r="L863" s="162"/>
    </row>
    <row r="864" spans="2:12">
      <c r="B864" s="645" t="s">
        <v>2593</v>
      </c>
      <c r="C864" s="619" t="s">
        <v>2592</v>
      </c>
      <c r="E864" s="620"/>
      <c r="K864" s="335"/>
      <c r="L864" s="162"/>
    </row>
    <row r="865" spans="2:12">
      <c r="B865" s="645" t="s">
        <v>2594</v>
      </c>
      <c r="C865" s="619" t="s">
        <v>2592</v>
      </c>
      <c r="E865" s="620"/>
      <c r="K865" s="335"/>
      <c r="L865" s="162"/>
    </row>
    <row r="866" spans="2:12">
      <c r="B866" s="645" t="s">
        <v>2595</v>
      </c>
      <c r="C866" s="619" t="s">
        <v>4210</v>
      </c>
      <c r="E866" s="620"/>
      <c r="K866" s="335"/>
      <c r="L866" s="162"/>
    </row>
    <row r="867" spans="2:12">
      <c r="B867" s="645" t="s">
        <v>4211</v>
      </c>
      <c r="C867" s="619" t="s">
        <v>4210</v>
      </c>
      <c r="E867" s="620"/>
      <c r="K867" s="335"/>
      <c r="L867" s="162"/>
    </row>
    <row r="868" spans="2:12">
      <c r="B868" s="645" t="s">
        <v>4212</v>
      </c>
      <c r="C868" s="619" t="s">
        <v>4210</v>
      </c>
      <c r="E868" s="620"/>
      <c r="K868" s="335"/>
      <c r="L868" s="162"/>
    </row>
    <row r="869" spans="2:12">
      <c r="B869" s="645" t="s">
        <v>4213</v>
      </c>
      <c r="C869" s="619" t="s">
        <v>4214</v>
      </c>
      <c r="E869" s="620"/>
      <c r="K869" s="335"/>
      <c r="L869" s="162"/>
    </row>
    <row r="870" spans="2:12">
      <c r="B870" s="645" t="s">
        <v>4215</v>
      </c>
      <c r="C870" s="619" t="s">
        <v>4216</v>
      </c>
      <c r="E870" s="620"/>
      <c r="K870" s="335"/>
      <c r="L870" s="162"/>
    </row>
    <row r="871" spans="2:12">
      <c r="B871" s="645" t="s">
        <v>4217</v>
      </c>
      <c r="C871" s="619" t="s">
        <v>4216</v>
      </c>
      <c r="E871" s="620"/>
      <c r="K871" s="335"/>
      <c r="L871" s="162"/>
    </row>
    <row r="872" spans="2:12">
      <c r="B872" s="645" t="s">
        <v>4218</v>
      </c>
      <c r="C872" s="619" t="s">
        <v>4219</v>
      </c>
      <c r="E872" s="620"/>
      <c r="K872" s="335"/>
      <c r="L872" s="162"/>
    </row>
    <row r="873" spans="2:12">
      <c r="B873" s="645" t="s">
        <v>4220</v>
      </c>
      <c r="C873" s="619" t="s">
        <v>4221</v>
      </c>
      <c r="E873" s="620"/>
      <c r="K873" s="335"/>
      <c r="L873" s="162"/>
    </row>
    <row r="874" spans="2:12">
      <c r="B874" s="645" t="s">
        <v>4222</v>
      </c>
      <c r="C874" s="619" t="s">
        <v>4223</v>
      </c>
      <c r="E874" s="620"/>
      <c r="K874" s="335"/>
      <c r="L874" s="162"/>
    </row>
    <row r="875" spans="2:12">
      <c r="B875" s="645" t="s">
        <v>4224</v>
      </c>
      <c r="C875" s="619" t="s">
        <v>4223</v>
      </c>
      <c r="E875" s="620"/>
      <c r="K875" s="335"/>
      <c r="L875" s="162"/>
    </row>
    <row r="876" spans="2:12">
      <c r="B876" s="645" t="s">
        <v>4225</v>
      </c>
      <c r="C876" s="619" t="s">
        <v>4226</v>
      </c>
      <c r="E876" s="620"/>
      <c r="K876" s="335"/>
      <c r="L876" s="162"/>
    </row>
    <row r="877" spans="2:12">
      <c r="B877" s="645" t="s">
        <v>4227</v>
      </c>
      <c r="C877" s="619" t="s">
        <v>4228</v>
      </c>
      <c r="E877" s="620"/>
      <c r="K877" s="335"/>
      <c r="L877" s="162"/>
    </row>
    <row r="878" spans="2:12">
      <c r="B878" s="645" t="s">
        <v>4229</v>
      </c>
      <c r="C878" s="619" t="s">
        <v>4230</v>
      </c>
      <c r="E878" s="620"/>
      <c r="K878" s="335"/>
      <c r="L878" s="162"/>
    </row>
    <row r="879" spans="2:12">
      <c r="B879" s="645" t="s">
        <v>4231</v>
      </c>
      <c r="C879" s="619" t="s">
        <v>4230</v>
      </c>
      <c r="E879" s="620"/>
      <c r="K879" s="335"/>
      <c r="L879" s="162"/>
    </row>
    <row r="880" spans="2:12">
      <c r="B880" s="645" t="s">
        <v>4232</v>
      </c>
      <c r="C880" s="619" t="s">
        <v>4233</v>
      </c>
      <c r="E880" s="620"/>
      <c r="K880" s="335"/>
      <c r="L880" s="162"/>
    </row>
    <row r="881" spans="2:12">
      <c r="B881" s="645" t="s">
        <v>5480</v>
      </c>
      <c r="C881" s="619" t="s">
        <v>5481</v>
      </c>
      <c r="E881" s="620"/>
      <c r="K881" s="335"/>
      <c r="L881" s="162"/>
    </row>
    <row r="882" spans="2:12">
      <c r="B882" s="645" t="s">
        <v>5482</v>
      </c>
      <c r="C882" s="619" t="s">
        <v>5483</v>
      </c>
      <c r="E882" s="620"/>
      <c r="K882" s="335"/>
      <c r="L882" s="162"/>
    </row>
    <row r="883" spans="2:12">
      <c r="B883" s="645" t="s">
        <v>5484</v>
      </c>
      <c r="C883" s="619" t="s">
        <v>5483</v>
      </c>
      <c r="E883" s="620"/>
      <c r="K883" s="335"/>
      <c r="L883" s="162"/>
    </row>
    <row r="884" spans="2:12">
      <c r="B884" s="645" t="s">
        <v>5485</v>
      </c>
      <c r="C884" s="619" t="s">
        <v>5483</v>
      </c>
      <c r="E884" s="620"/>
      <c r="K884" s="335"/>
      <c r="L884" s="162"/>
    </row>
    <row r="885" spans="2:12">
      <c r="B885" s="645" t="s">
        <v>5486</v>
      </c>
      <c r="C885" s="619" t="s">
        <v>5483</v>
      </c>
      <c r="E885" s="620"/>
      <c r="K885" s="335"/>
      <c r="L885" s="162"/>
    </row>
    <row r="886" spans="2:12">
      <c r="B886" s="645" t="s">
        <v>5487</v>
      </c>
      <c r="C886" s="619" t="s">
        <v>5488</v>
      </c>
      <c r="E886" s="620"/>
      <c r="K886" s="335"/>
      <c r="L886" s="162"/>
    </row>
    <row r="887" spans="2:12">
      <c r="B887" s="645" t="s">
        <v>5489</v>
      </c>
      <c r="C887" s="619" t="s">
        <v>5490</v>
      </c>
      <c r="E887" s="620"/>
      <c r="K887" s="335"/>
      <c r="L887" s="162"/>
    </row>
    <row r="888" spans="2:12">
      <c r="B888" s="645" t="s">
        <v>5491</v>
      </c>
      <c r="C888" s="619" t="s">
        <v>5492</v>
      </c>
      <c r="E888" s="620"/>
      <c r="K888" s="335"/>
      <c r="L888" s="162"/>
    </row>
    <row r="889" spans="2:12">
      <c r="B889" s="645" t="s">
        <v>5493</v>
      </c>
      <c r="C889" s="619" t="s">
        <v>5492</v>
      </c>
      <c r="E889" s="620"/>
      <c r="K889" s="335"/>
      <c r="L889" s="162"/>
    </row>
    <row r="890" spans="2:12">
      <c r="B890" s="645" t="s">
        <v>5494</v>
      </c>
      <c r="C890" s="619" t="s">
        <v>5495</v>
      </c>
      <c r="E890" s="620"/>
      <c r="K890" s="335"/>
      <c r="L890" s="162"/>
    </row>
    <row r="891" spans="2:12">
      <c r="B891" s="645" t="s">
        <v>5496</v>
      </c>
      <c r="C891" s="619" t="s">
        <v>5495</v>
      </c>
      <c r="E891" s="620"/>
      <c r="K891" s="335"/>
      <c r="L891" s="162"/>
    </row>
    <row r="892" spans="2:12">
      <c r="B892" s="645" t="s">
        <v>5497</v>
      </c>
      <c r="C892" s="619" t="s">
        <v>5498</v>
      </c>
      <c r="E892" s="620"/>
      <c r="K892" s="335"/>
      <c r="L892" s="162"/>
    </row>
    <row r="893" spans="2:12">
      <c r="B893" s="645" t="s">
        <v>5499</v>
      </c>
      <c r="C893" s="619" t="s">
        <v>5500</v>
      </c>
      <c r="E893" s="620"/>
      <c r="K893" s="335"/>
      <c r="L893" s="162"/>
    </row>
    <row r="894" spans="2:12">
      <c r="B894" s="645" t="s">
        <v>5501</v>
      </c>
      <c r="C894" s="619" t="s">
        <v>5502</v>
      </c>
      <c r="E894" s="620"/>
      <c r="K894" s="335"/>
      <c r="L894" s="162"/>
    </row>
    <row r="895" spans="2:12">
      <c r="B895" s="645" t="s">
        <v>5503</v>
      </c>
      <c r="C895" s="619" t="s">
        <v>5504</v>
      </c>
      <c r="E895" s="620"/>
      <c r="K895" s="335"/>
      <c r="L895" s="162"/>
    </row>
    <row r="896" spans="2:12">
      <c r="B896" s="645" t="s">
        <v>5505</v>
      </c>
      <c r="C896" s="619" t="s">
        <v>5506</v>
      </c>
      <c r="E896" s="620"/>
      <c r="K896" s="335"/>
      <c r="L896" s="162"/>
    </row>
    <row r="897" spans="2:12">
      <c r="B897" s="645" t="s">
        <v>5507</v>
      </c>
      <c r="C897" s="619" t="s">
        <v>5506</v>
      </c>
      <c r="E897" s="620"/>
      <c r="K897" s="335"/>
      <c r="L897" s="162"/>
    </row>
    <row r="898" spans="2:12">
      <c r="B898" s="645" t="s">
        <v>5508</v>
      </c>
      <c r="C898" s="619" t="s">
        <v>5509</v>
      </c>
      <c r="E898" s="620"/>
      <c r="K898" s="335"/>
      <c r="L898" s="162"/>
    </row>
    <row r="899" spans="2:12">
      <c r="B899" s="645" t="s">
        <v>5510</v>
      </c>
      <c r="C899" s="619" t="s">
        <v>5509</v>
      </c>
      <c r="E899" s="620"/>
      <c r="K899" s="335"/>
      <c r="L899" s="162"/>
    </row>
    <row r="900" spans="2:12">
      <c r="B900" s="645" t="s">
        <v>5511</v>
      </c>
      <c r="C900" s="619" t="s">
        <v>5512</v>
      </c>
      <c r="E900" s="620"/>
      <c r="K900" s="335"/>
      <c r="L900" s="162"/>
    </row>
    <row r="901" spans="2:12">
      <c r="B901" s="645" t="s">
        <v>5513</v>
      </c>
      <c r="C901" s="619" t="s">
        <v>5512</v>
      </c>
      <c r="E901" s="620"/>
      <c r="K901" s="335"/>
      <c r="L901" s="162"/>
    </row>
    <row r="902" spans="2:12">
      <c r="B902" s="645" t="s">
        <v>5514</v>
      </c>
      <c r="C902" s="619" t="s">
        <v>5515</v>
      </c>
      <c r="E902" s="620"/>
      <c r="K902" s="335"/>
      <c r="L902" s="162"/>
    </row>
    <row r="903" spans="2:12">
      <c r="B903" s="645" t="s">
        <v>5516</v>
      </c>
      <c r="C903" s="619" t="s">
        <v>5515</v>
      </c>
      <c r="E903" s="620"/>
      <c r="K903" s="335"/>
      <c r="L903" s="162"/>
    </row>
    <row r="904" spans="2:12">
      <c r="B904" s="645" t="s">
        <v>5517</v>
      </c>
      <c r="C904" s="619" t="s">
        <v>5518</v>
      </c>
      <c r="E904" s="620"/>
      <c r="K904" s="335"/>
      <c r="L904" s="162"/>
    </row>
    <row r="905" spans="2:12">
      <c r="B905" s="645" t="s">
        <v>5519</v>
      </c>
      <c r="C905" s="619" t="s">
        <v>5520</v>
      </c>
      <c r="E905" s="620"/>
      <c r="K905" s="335"/>
      <c r="L905" s="162"/>
    </row>
    <row r="906" spans="2:12">
      <c r="B906" s="645" t="s">
        <v>5521</v>
      </c>
      <c r="C906" s="619" t="s">
        <v>5520</v>
      </c>
      <c r="E906" s="620"/>
      <c r="K906" s="335"/>
      <c r="L906" s="162"/>
    </row>
    <row r="907" spans="2:12">
      <c r="B907" s="645" t="s">
        <v>5522</v>
      </c>
      <c r="C907" s="619" t="s">
        <v>5523</v>
      </c>
      <c r="E907" s="620"/>
      <c r="K907" s="335"/>
      <c r="L907" s="162"/>
    </row>
    <row r="908" spans="2:12">
      <c r="B908" s="645" t="s">
        <v>5524</v>
      </c>
      <c r="C908" s="619" t="s">
        <v>5523</v>
      </c>
      <c r="E908" s="620"/>
      <c r="K908" s="335"/>
      <c r="L908" s="162"/>
    </row>
    <row r="909" spans="2:12">
      <c r="B909" s="645" t="s">
        <v>2674</v>
      </c>
      <c r="C909" s="619" t="s">
        <v>2675</v>
      </c>
      <c r="E909" s="620"/>
      <c r="K909" s="335"/>
      <c r="L909" s="162"/>
    </row>
    <row r="910" spans="2:12">
      <c r="B910" s="645" t="s">
        <v>2676</v>
      </c>
      <c r="C910" s="619" t="s">
        <v>2675</v>
      </c>
      <c r="E910" s="620"/>
      <c r="K910" s="335"/>
      <c r="L910" s="162"/>
    </row>
    <row r="911" spans="2:12">
      <c r="B911" s="645" t="s">
        <v>2677</v>
      </c>
      <c r="C911" s="619" t="s">
        <v>2678</v>
      </c>
      <c r="E911" s="620"/>
      <c r="K911" s="335"/>
      <c r="L911" s="162"/>
    </row>
    <row r="912" spans="2:12">
      <c r="B912" s="645" t="s">
        <v>2679</v>
      </c>
      <c r="C912" s="619" t="s">
        <v>2678</v>
      </c>
      <c r="E912" s="620"/>
      <c r="K912" s="335"/>
      <c r="L912" s="162"/>
    </row>
    <row r="913" spans="2:12">
      <c r="B913" s="645" t="s">
        <v>2680</v>
      </c>
      <c r="C913" s="619" t="s">
        <v>2681</v>
      </c>
      <c r="E913" s="620"/>
      <c r="K913" s="335"/>
      <c r="L913" s="162"/>
    </row>
    <row r="914" spans="2:12">
      <c r="B914" s="645" t="s">
        <v>2682</v>
      </c>
      <c r="C914" s="619" t="s">
        <v>2683</v>
      </c>
      <c r="E914" s="620"/>
      <c r="K914" s="335"/>
      <c r="L914" s="162"/>
    </row>
    <row r="915" spans="2:12">
      <c r="B915" s="645" t="s">
        <v>2684</v>
      </c>
      <c r="C915" s="619" t="s">
        <v>2683</v>
      </c>
      <c r="E915" s="620"/>
      <c r="K915" s="335"/>
      <c r="L915" s="162"/>
    </row>
    <row r="916" spans="2:12">
      <c r="B916" s="645" t="s">
        <v>2685</v>
      </c>
      <c r="C916" s="619" t="s">
        <v>2686</v>
      </c>
      <c r="E916" s="620"/>
      <c r="K916" s="335"/>
      <c r="L916" s="162"/>
    </row>
    <row r="917" spans="2:12">
      <c r="B917" s="645" t="s">
        <v>2687</v>
      </c>
      <c r="C917" s="619" t="s">
        <v>2686</v>
      </c>
      <c r="E917" s="620"/>
      <c r="K917" s="335"/>
      <c r="L917" s="162"/>
    </row>
    <row r="918" spans="2:12">
      <c r="B918" s="645" t="s">
        <v>2688</v>
      </c>
      <c r="C918" s="619" t="s">
        <v>2689</v>
      </c>
      <c r="E918" s="620"/>
      <c r="K918" s="335"/>
      <c r="L918" s="162"/>
    </row>
    <row r="919" spans="2:12">
      <c r="B919" s="645" t="s">
        <v>2690</v>
      </c>
      <c r="C919" s="619" t="s">
        <v>2689</v>
      </c>
      <c r="E919" s="620"/>
      <c r="K919" s="335"/>
      <c r="L919" s="162"/>
    </row>
    <row r="920" spans="2:12">
      <c r="B920" s="645" t="s">
        <v>2691</v>
      </c>
      <c r="C920" s="619" t="s">
        <v>2692</v>
      </c>
      <c r="E920" s="620"/>
      <c r="K920" s="335"/>
      <c r="L920" s="162"/>
    </row>
    <row r="921" spans="2:12">
      <c r="B921" s="645" t="s">
        <v>2693</v>
      </c>
      <c r="C921" s="619" t="s">
        <v>2692</v>
      </c>
      <c r="E921" s="620"/>
      <c r="K921" s="335"/>
      <c r="L921" s="162"/>
    </row>
    <row r="922" spans="2:12">
      <c r="B922" s="645" t="s">
        <v>2694</v>
      </c>
      <c r="C922" s="619" t="s">
        <v>2695</v>
      </c>
      <c r="E922" s="620"/>
      <c r="K922" s="335"/>
      <c r="L922" s="162"/>
    </row>
    <row r="923" spans="2:12">
      <c r="B923" s="645" t="s">
        <v>2696</v>
      </c>
      <c r="C923" s="619" t="s">
        <v>2695</v>
      </c>
      <c r="E923" s="620"/>
      <c r="K923" s="335"/>
      <c r="L923" s="162"/>
    </row>
    <row r="924" spans="2:12">
      <c r="B924" s="645" t="s">
        <v>2697</v>
      </c>
      <c r="C924" s="619" t="s">
        <v>2698</v>
      </c>
      <c r="E924" s="620"/>
      <c r="K924" s="335"/>
      <c r="L924" s="162"/>
    </row>
    <row r="925" spans="2:12">
      <c r="B925" s="645" t="s">
        <v>2699</v>
      </c>
      <c r="C925" s="619" t="s">
        <v>2698</v>
      </c>
      <c r="E925" s="620"/>
      <c r="K925" s="335"/>
      <c r="L925" s="162"/>
    </row>
    <row r="926" spans="2:12">
      <c r="B926" s="645" t="s">
        <v>2700</v>
      </c>
      <c r="C926" s="619" t="s">
        <v>2698</v>
      </c>
      <c r="E926" s="620"/>
      <c r="K926" s="335"/>
      <c r="L926" s="162"/>
    </row>
    <row r="927" spans="2:12">
      <c r="B927" s="645" t="s">
        <v>2701</v>
      </c>
      <c r="C927" s="619" t="s">
        <v>2702</v>
      </c>
      <c r="E927" s="620"/>
      <c r="K927" s="335"/>
      <c r="L927" s="162"/>
    </row>
    <row r="928" spans="2:12">
      <c r="B928" s="645" t="s">
        <v>2703</v>
      </c>
      <c r="C928" s="619" t="s">
        <v>2704</v>
      </c>
      <c r="E928" s="620"/>
      <c r="K928" s="335"/>
      <c r="L928" s="162"/>
    </row>
    <row r="929" spans="2:12">
      <c r="B929" s="645" t="s">
        <v>2705</v>
      </c>
      <c r="C929" s="619" t="s">
        <v>2704</v>
      </c>
      <c r="E929" s="620"/>
      <c r="K929" s="335"/>
      <c r="L929" s="162"/>
    </row>
    <row r="930" spans="2:12">
      <c r="B930" s="645" t="s">
        <v>2706</v>
      </c>
      <c r="C930" s="619" t="s">
        <v>2704</v>
      </c>
      <c r="E930" s="620"/>
      <c r="K930" s="335"/>
      <c r="L930" s="162"/>
    </row>
    <row r="931" spans="2:12">
      <c r="B931" s="645" t="s">
        <v>2707</v>
      </c>
      <c r="C931" s="619" t="s">
        <v>2708</v>
      </c>
      <c r="E931" s="620"/>
      <c r="K931" s="335"/>
      <c r="L931" s="162"/>
    </row>
    <row r="932" spans="2:12">
      <c r="B932" s="645" t="s">
        <v>2709</v>
      </c>
      <c r="C932" s="619" t="s">
        <v>2708</v>
      </c>
      <c r="E932" s="620"/>
      <c r="K932" s="335"/>
      <c r="L932" s="162"/>
    </row>
    <row r="933" spans="2:12">
      <c r="B933" s="645" t="s">
        <v>2710</v>
      </c>
      <c r="C933" s="619" t="s">
        <v>2708</v>
      </c>
      <c r="E933" s="620"/>
      <c r="K933" s="335"/>
      <c r="L933" s="162"/>
    </row>
    <row r="934" spans="2:12">
      <c r="B934" s="645" t="s">
        <v>2711</v>
      </c>
      <c r="C934" s="619" t="s">
        <v>2712</v>
      </c>
      <c r="E934" s="620"/>
      <c r="K934" s="335"/>
      <c r="L934" s="162"/>
    </row>
    <row r="935" spans="2:12">
      <c r="B935" s="645" t="s">
        <v>2713</v>
      </c>
      <c r="C935" s="619" t="s">
        <v>2712</v>
      </c>
      <c r="E935" s="620"/>
      <c r="K935" s="335"/>
      <c r="L935" s="162"/>
    </row>
    <row r="936" spans="2:12">
      <c r="B936" s="645" t="s">
        <v>2714</v>
      </c>
      <c r="C936" s="619" t="s">
        <v>2712</v>
      </c>
      <c r="E936" s="620"/>
      <c r="K936" s="335"/>
      <c r="L936" s="162"/>
    </row>
    <row r="937" spans="2:12">
      <c r="B937" s="645" t="s">
        <v>2715</v>
      </c>
      <c r="C937" s="619" t="s">
        <v>2716</v>
      </c>
      <c r="E937" s="620"/>
      <c r="K937" s="335"/>
      <c r="L937" s="162"/>
    </row>
    <row r="938" spans="2:12">
      <c r="B938" s="645" t="s">
        <v>2717</v>
      </c>
      <c r="C938" s="619" t="s">
        <v>2716</v>
      </c>
      <c r="E938" s="620"/>
      <c r="K938" s="335"/>
      <c r="L938" s="162"/>
    </row>
    <row r="939" spans="2:12">
      <c r="B939" s="645" t="s">
        <v>2718</v>
      </c>
      <c r="C939" s="619" t="s">
        <v>2719</v>
      </c>
      <c r="E939" s="620"/>
      <c r="K939" s="335"/>
      <c r="L939" s="162"/>
    </row>
    <row r="940" spans="2:12">
      <c r="B940" s="645" t="s">
        <v>2720</v>
      </c>
      <c r="C940" s="619" t="s">
        <v>2721</v>
      </c>
      <c r="E940" s="620"/>
      <c r="K940" s="335"/>
      <c r="L940" s="162"/>
    </row>
    <row r="941" spans="2:12">
      <c r="B941" s="645" t="s">
        <v>2873</v>
      </c>
      <c r="C941" s="619" t="s">
        <v>2874</v>
      </c>
      <c r="E941" s="620"/>
      <c r="K941" s="335"/>
      <c r="L941" s="162"/>
    </row>
    <row r="942" spans="2:12">
      <c r="B942" s="645" t="s">
        <v>2875</v>
      </c>
      <c r="C942" s="619" t="s">
        <v>2874</v>
      </c>
      <c r="E942" s="620"/>
      <c r="K942" s="335"/>
      <c r="L942" s="162"/>
    </row>
    <row r="943" spans="2:12">
      <c r="B943" s="645" t="s">
        <v>5362</v>
      </c>
      <c r="C943" s="619" t="s">
        <v>2874</v>
      </c>
      <c r="E943" s="620"/>
      <c r="K943" s="335"/>
      <c r="L943" s="162"/>
    </row>
    <row r="944" spans="2:12">
      <c r="B944" s="645" t="s">
        <v>5363</v>
      </c>
      <c r="C944" s="619" t="s">
        <v>5364</v>
      </c>
      <c r="E944" s="620"/>
      <c r="K944" s="335"/>
      <c r="L944" s="162"/>
    </row>
    <row r="945" spans="2:12">
      <c r="B945" s="645" t="s">
        <v>5365</v>
      </c>
      <c r="C945" s="619" t="s">
        <v>5366</v>
      </c>
      <c r="E945" s="620"/>
      <c r="K945" s="335"/>
      <c r="L945" s="162"/>
    </row>
    <row r="946" spans="2:12">
      <c r="B946" s="645" t="s">
        <v>5367</v>
      </c>
      <c r="C946" s="619" t="s">
        <v>5366</v>
      </c>
      <c r="E946" s="620"/>
      <c r="K946" s="335"/>
      <c r="L946" s="162"/>
    </row>
    <row r="947" spans="2:12">
      <c r="B947" s="645" t="s">
        <v>5368</v>
      </c>
      <c r="C947" s="619" t="s">
        <v>5369</v>
      </c>
      <c r="E947" s="620"/>
      <c r="K947" s="335"/>
      <c r="L947" s="162"/>
    </row>
    <row r="948" spans="2:12">
      <c r="B948" s="645" t="s">
        <v>5370</v>
      </c>
      <c r="C948" s="619" t="s">
        <v>5369</v>
      </c>
      <c r="E948" s="620"/>
      <c r="K948" s="335"/>
      <c r="L948" s="162"/>
    </row>
    <row r="949" spans="2:12">
      <c r="B949" s="645" t="s">
        <v>5371</v>
      </c>
      <c r="C949" s="619" t="s">
        <v>5372</v>
      </c>
      <c r="E949" s="620"/>
      <c r="K949" s="335"/>
      <c r="L949" s="162"/>
    </row>
    <row r="950" spans="2:12">
      <c r="B950" s="645" t="s">
        <v>5373</v>
      </c>
      <c r="C950" s="619" t="s">
        <v>5372</v>
      </c>
      <c r="E950" s="620"/>
      <c r="K950" s="335"/>
      <c r="L950" s="162"/>
    </row>
    <row r="951" spans="2:12">
      <c r="B951" s="645" t="s">
        <v>5374</v>
      </c>
      <c r="C951" s="619" t="s">
        <v>5375</v>
      </c>
      <c r="E951" s="620"/>
      <c r="K951" s="335"/>
      <c r="L951" s="162"/>
    </row>
    <row r="952" spans="2:12">
      <c r="B952" s="645" t="s">
        <v>5376</v>
      </c>
      <c r="C952" s="619" t="s">
        <v>5375</v>
      </c>
      <c r="E952" s="620"/>
      <c r="K952" s="335"/>
      <c r="L952" s="162"/>
    </row>
    <row r="953" spans="2:12">
      <c r="B953" s="645" t="s">
        <v>5377</v>
      </c>
      <c r="C953" s="619" t="s">
        <v>5378</v>
      </c>
      <c r="E953" s="620"/>
      <c r="K953" s="335"/>
      <c r="L953" s="162"/>
    </row>
    <row r="954" spans="2:12">
      <c r="B954" s="645" t="s">
        <v>5379</v>
      </c>
      <c r="C954" s="619" t="s">
        <v>5378</v>
      </c>
      <c r="E954" s="620"/>
      <c r="K954" s="335"/>
      <c r="L954" s="162"/>
    </row>
    <row r="955" spans="2:12">
      <c r="B955" s="645" t="s">
        <v>5380</v>
      </c>
      <c r="C955" s="619" t="s">
        <v>5381</v>
      </c>
      <c r="E955" s="620"/>
      <c r="K955" s="335"/>
      <c r="L955" s="162"/>
    </row>
    <row r="956" spans="2:12">
      <c r="B956" s="645" t="s">
        <v>5382</v>
      </c>
      <c r="C956" s="619" t="s">
        <v>5381</v>
      </c>
      <c r="E956" s="620"/>
      <c r="K956" s="335"/>
      <c r="L956" s="162"/>
    </row>
    <row r="957" spans="2:12">
      <c r="B957" s="645" t="s">
        <v>5383</v>
      </c>
      <c r="C957" s="619" t="s">
        <v>5384</v>
      </c>
      <c r="E957" s="620"/>
      <c r="K957" s="335"/>
      <c r="L957" s="162"/>
    </row>
    <row r="958" spans="2:12">
      <c r="B958" s="645" t="s">
        <v>5385</v>
      </c>
      <c r="C958" s="619" t="s">
        <v>5384</v>
      </c>
      <c r="E958" s="620"/>
      <c r="K958" s="335"/>
      <c r="L958" s="162"/>
    </row>
    <row r="959" spans="2:12">
      <c r="B959" s="645" t="s">
        <v>5386</v>
      </c>
      <c r="C959" s="619" t="s">
        <v>5387</v>
      </c>
      <c r="E959" s="620"/>
      <c r="K959" s="335"/>
      <c r="L959" s="162"/>
    </row>
    <row r="960" spans="2:12">
      <c r="B960" s="645" t="s">
        <v>5388</v>
      </c>
      <c r="C960" s="619" t="s">
        <v>5387</v>
      </c>
      <c r="E960" s="620"/>
      <c r="K960" s="335"/>
      <c r="L960" s="162"/>
    </row>
    <row r="961" spans="2:12">
      <c r="B961" s="645" t="s">
        <v>5389</v>
      </c>
      <c r="C961" s="619" t="s">
        <v>5390</v>
      </c>
      <c r="E961" s="620"/>
      <c r="K961" s="335"/>
      <c r="L961" s="162"/>
    </row>
    <row r="962" spans="2:12">
      <c r="B962" s="645" t="s">
        <v>5391</v>
      </c>
      <c r="C962" s="619" t="s">
        <v>5390</v>
      </c>
      <c r="E962" s="620"/>
      <c r="K962" s="335"/>
      <c r="L962" s="162"/>
    </row>
    <row r="963" spans="2:12">
      <c r="B963" s="645" t="s">
        <v>5392</v>
      </c>
      <c r="C963" s="619" t="s">
        <v>5393</v>
      </c>
      <c r="E963" s="620"/>
      <c r="K963" s="335"/>
      <c r="L963" s="162"/>
    </row>
    <row r="964" spans="2:12">
      <c r="B964" s="645" t="s">
        <v>5394</v>
      </c>
      <c r="C964" s="619" t="s">
        <v>5393</v>
      </c>
      <c r="E964" s="620"/>
      <c r="K964" s="335"/>
      <c r="L964" s="162"/>
    </row>
    <row r="965" spans="2:12">
      <c r="B965" s="645" t="s">
        <v>5395</v>
      </c>
      <c r="C965" s="619" t="s">
        <v>5396</v>
      </c>
      <c r="E965" s="620"/>
      <c r="K965" s="335"/>
      <c r="L965" s="162"/>
    </row>
    <row r="966" spans="2:12">
      <c r="B966" s="645" t="s">
        <v>5397</v>
      </c>
      <c r="C966" s="619" t="s">
        <v>771</v>
      </c>
      <c r="E966" s="620"/>
      <c r="K966" s="335"/>
      <c r="L966" s="162"/>
    </row>
    <row r="967" spans="2:12">
      <c r="B967" s="645" t="s">
        <v>772</v>
      </c>
      <c r="C967" s="619" t="s">
        <v>773</v>
      </c>
      <c r="E967" s="620"/>
      <c r="K967" s="335"/>
      <c r="L967" s="162"/>
    </row>
    <row r="968" spans="2:12">
      <c r="B968" s="645" t="s">
        <v>774</v>
      </c>
      <c r="C968" s="619" t="s">
        <v>775</v>
      </c>
      <c r="E968" s="620"/>
      <c r="K968" s="335"/>
      <c r="L968" s="162"/>
    </row>
    <row r="969" spans="2:12">
      <c r="B969" s="645" t="s">
        <v>776</v>
      </c>
      <c r="C969" s="619" t="s">
        <v>777</v>
      </c>
      <c r="E969" s="620"/>
      <c r="K969" s="335"/>
      <c r="L969" s="162"/>
    </row>
    <row r="970" spans="2:12">
      <c r="B970" s="645" t="s">
        <v>778</v>
      </c>
      <c r="C970" s="619" t="s">
        <v>777</v>
      </c>
      <c r="E970" s="620"/>
      <c r="K970" s="335"/>
      <c r="L970" s="162"/>
    </row>
    <row r="971" spans="2:12">
      <c r="B971" s="645" t="s">
        <v>779</v>
      </c>
      <c r="C971" s="619" t="s">
        <v>780</v>
      </c>
      <c r="E971" s="620"/>
      <c r="K971" s="335"/>
      <c r="L971" s="162"/>
    </row>
    <row r="972" spans="2:12">
      <c r="B972" s="645" t="s">
        <v>781</v>
      </c>
      <c r="C972" s="619" t="s">
        <v>780</v>
      </c>
      <c r="E972" s="620"/>
      <c r="K972" s="335"/>
      <c r="L972" s="162"/>
    </row>
    <row r="973" spans="2:12">
      <c r="B973" s="645" t="s">
        <v>782</v>
      </c>
      <c r="C973" s="619" t="s">
        <v>783</v>
      </c>
      <c r="E973" s="620"/>
      <c r="K973" s="335"/>
      <c r="L973" s="162"/>
    </row>
    <row r="974" spans="2:12">
      <c r="B974" s="645" t="s">
        <v>784</v>
      </c>
      <c r="C974" s="619" t="s">
        <v>783</v>
      </c>
      <c r="E974" s="620"/>
      <c r="K974" s="335"/>
      <c r="L974" s="162"/>
    </row>
    <row r="975" spans="2:12">
      <c r="B975" s="645" t="s">
        <v>785</v>
      </c>
      <c r="C975" s="619" t="s">
        <v>1402</v>
      </c>
      <c r="E975" s="620"/>
      <c r="K975" s="335"/>
      <c r="L975" s="162"/>
    </row>
    <row r="976" spans="2:12">
      <c r="B976" s="645" t="s">
        <v>1403</v>
      </c>
      <c r="C976" s="619" t="s">
        <v>1402</v>
      </c>
      <c r="E976" s="620"/>
      <c r="K976" s="335"/>
      <c r="L976" s="162"/>
    </row>
    <row r="977" spans="2:12">
      <c r="B977" s="645" t="s">
        <v>1404</v>
      </c>
      <c r="C977" s="619" t="s">
        <v>1405</v>
      </c>
      <c r="E977" s="620"/>
      <c r="K977" s="335"/>
      <c r="L977" s="162"/>
    </row>
    <row r="978" spans="2:12">
      <c r="B978" s="645" t="s">
        <v>1406</v>
      </c>
      <c r="C978" s="619" t="s">
        <v>1407</v>
      </c>
      <c r="E978" s="620"/>
      <c r="K978" s="335"/>
      <c r="L978" s="162"/>
    </row>
    <row r="979" spans="2:12">
      <c r="B979" s="645" t="s">
        <v>1408</v>
      </c>
      <c r="C979" s="619" t="s">
        <v>1409</v>
      </c>
      <c r="E979" s="620"/>
      <c r="K979" s="335"/>
      <c r="L979" s="162"/>
    </row>
    <row r="980" spans="2:12">
      <c r="B980" s="645" t="s">
        <v>1410</v>
      </c>
      <c r="C980" s="619" t="s">
        <v>1411</v>
      </c>
      <c r="E980" s="620"/>
      <c r="K980" s="335"/>
      <c r="L980" s="162"/>
    </row>
    <row r="981" spans="2:12">
      <c r="B981" s="645" t="s">
        <v>1412</v>
      </c>
      <c r="C981" s="619" t="s">
        <v>1413</v>
      </c>
      <c r="E981" s="620"/>
      <c r="K981" s="335"/>
      <c r="L981" s="162"/>
    </row>
    <row r="982" spans="2:12">
      <c r="B982" s="645" t="s">
        <v>1414</v>
      </c>
      <c r="C982" s="619" t="s">
        <v>1413</v>
      </c>
      <c r="E982" s="620"/>
      <c r="K982" s="335"/>
      <c r="L982" s="162"/>
    </row>
    <row r="983" spans="2:12">
      <c r="B983" s="645" t="s">
        <v>1415</v>
      </c>
      <c r="C983" s="619" t="s">
        <v>1416</v>
      </c>
      <c r="E983" s="620"/>
      <c r="K983" s="335"/>
      <c r="L983" s="162"/>
    </row>
    <row r="984" spans="2:12">
      <c r="B984" s="645" t="s">
        <v>1417</v>
      </c>
      <c r="C984" s="619" t="s">
        <v>1418</v>
      </c>
      <c r="E984" s="620"/>
      <c r="K984" s="335"/>
      <c r="L984" s="162"/>
    </row>
    <row r="985" spans="2:12">
      <c r="B985" s="645" t="s">
        <v>1419</v>
      </c>
      <c r="C985" s="619" t="s">
        <v>1420</v>
      </c>
      <c r="E985" s="620"/>
      <c r="K985" s="335"/>
      <c r="L985" s="162"/>
    </row>
    <row r="986" spans="2:12">
      <c r="B986" s="645" t="s">
        <v>1421</v>
      </c>
      <c r="C986" s="619" t="s">
        <v>3535</v>
      </c>
      <c r="E986" s="620"/>
      <c r="K986" s="335"/>
      <c r="L986" s="162"/>
    </row>
    <row r="987" spans="2:12">
      <c r="B987" s="645" t="s">
        <v>3536</v>
      </c>
      <c r="C987" s="619" t="s">
        <v>3537</v>
      </c>
      <c r="E987" s="620"/>
      <c r="K987" s="335"/>
      <c r="L987" s="162"/>
    </row>
    <row r="988" spans="2:12">
      <c r="B988" s="645" t="s">
        <v>3538</v>
      </c>
      <c r="C988" s="619" t="s">
        <v>3539</v>
      </c>
      <c r="E988" s="620"/>
      <c r="K988" s="335"/>
      <c r="L988" s="162"/>
    </row>
    <row r="989" spans="2:12">
      <c r="B989" s="645" t="s">
        <v>3540</v>
      </c>
      <c r="C989" s="619" t="s">
        <v>3541</v>
      </c>
      <c r="E989" s="620"/>
      <c r="K989" s="335"/>
      <c r="L989" s="162"/>
    </row>
    <row r="990" spans="2:12">
      <c r="B990" s="645" t="s">
        <v>3542</v>
      </c>
      <c r="C990" s="619" t="s">
        <v>3541</v>
      </c>
      <c r="E990" s="620"/>
      <c r="K990" s="335"/>
      <c r="L990" s="162"/>
    </row>
    <row r="991" spans="2:12">
      <c r="B991" s="645" t="s">
        <v>3543</v>
      </c>
      <c r="C991" s="619" t="s">
        <v>3544</v>
      </c>
      <c r="E991" s="620"/>
      <c r="K991" s="335"/>
      <c r="L991" s="162"/>
    </row>
    <row r="992" spans="2:12">
      <c r="B992" s="645" t="s">
        <v>3545</v>
      </c>
      <c r="C992" s="619" t="s">
        <v>3546</v>
      </c>
      <c r="E992" s="620"/>
      <c r="K992" s="335"/>
      <c r="L992" s="162"/>
    </row>
    <row r="993" spans="2:12">
      <c r="B993" s="645" t="s">
        <v>3547</v>
      </c>
      <c r="C993" s="619" t="s">
        <v>3548</v>
      </c>
      <c r="E993" s="620"/>
      <c r="K993" s="335"/>
      <c r="L993" s="162"/>
    </row>
    <row r="994" spans="2:12">
      <c r="B994" s="645" t="s">
        <v>3549</v>
      </c>
      <c r="C994" s="619" t="s">
        <v>3550</v>
      </c>
      <c r="E994" s="620"/>
      <c r="K994" s="335"/>
      <c r="L994" s="162"/>
    </row>
    <row r="995" spans="2:12">
      <c r="B995" s="645" t="s">
        <v>3551</v>
      </c>
      <c r="C995" s="619" t="s">
        <v>3550</v>
      </c>
      <c r="E995" s="620"/>
      <c r="K995" s="335"/>
      <c r="L995" s="162"/>
    </row>
    <row r="996" spans="2:12">
      <c r="B996" s="645" t="s">
        <v>3552</v>
      </c>
      <c r="C996" s="619" t="s">
        <v>3553</v>
      </c>
      <c r="E996" s="620"/>
      <c r="K996" s="335"/>
      <c r="L996" s="162"/>
    </row>
    <row r="997" spans="2:12">
      <c r="B997" s="645" t="s">
        <v>3554</v>
      </c>
      <c r="C997" s="619" t="s">
        <v>1483</v>
      </c>
      <c r="E997" s="620"/>
      <c r="K997" s="335"/>
      <c r="L997" s="162"/>
    </row>
    <row r="998" spans="2:12">
      <c r="B998" s="645" t="s">
        <v>1484</v>
      </c>
      <c r="C998" s="619" t="s">
        <v>1485</v>
      </c>
      <c r="E998" s="620"/>
      <c r="K998" s="335"/>
      <c r="L998" s="162"/>
    </row>
    <row r="999" spans="2:12">
      <c r="B999" s="645" t="s">
        <v>807</v>
      </c>
      <c r="C999" s="619" t="s">
        <v>808</v>
      </c>
      <c r="E999" s="620"/>
      <c r="K999" s="335"/>
      <c r="L999" s="162"/>
    </row>
    <row r="1000" spans="2:12">
      <c r="B1000" s="645" t="s">
        <v>809</v>
      </c>
      <c r="C1000" s="619" t="s">
        <v>808</v>
      </c>
      <c r="E1000" s="620"/>
      <c r="K1000" s="335"/>
      <c r="L1000" s="162"/>
    </row>
    <row r="1001" spans="2:12">
      <c r="B1001" s="645" t="s">
        <v>810</v>
      </c>
      <c r="C1001" s="619" t="s">
        <v>811</v>
      </c>
      <c r="E1001" s="620"/>
      <c r="K1001" s="335"/>
      <c r="L1001" s="162"/>
    </row>
    <row r="1002" spans="2:12">
      <c r="B1002" s="645" t="s">
        <v>812</v>
      </c>
      <c r="C1002" s="619" t="s">
        <v>813</v>
      </c>
      <c r="E1002" s="620"/>
      <c r="K1002" s="335"/>
      <c r="L1002" s="162"/>
    </row>
    <row r="1003" spans="2:12">
      <c r="B1003" s="645" t="s">
        <v>814</v>
      </c>
      <c r="C1003" s="619" t="s">
        <v>813</v>
      </c>
      <c r="E1003" s="620"/>
      <c r="K1003" s="335"/>
      <c r="L1003" s="162"/>
    </row>
    <row r="1004" spans="2:12">
      <c r="B1004" s="645" t="s">
        <v>815</v>
      </c>
      <c r="C1004" s="619" t="s">
        <v>816</v>
      </c>
      <c r="E1004" s="620"/>
      <c r="K1004" s="335"/>
      <c r="L1004" s="162"/>
    </row>
    <row r="1005" spans="2:12">
      <c r="B1005" s="645" t="s">
        <v>817</v>
      </c>
      <c r="C1005" s="619" t="s">
        <v>818</v>
      </c>
      <c r="E1005" s="620"/>
      <c r="K1005" s="335"/>
      <c r="L1005" s="162"/>
    </row>
    <row r="1006" spans="2:12">
      <c r="B1006" s="645" t="s">
        <v>819</v>
      </c>
      <c r="C1006" s="619" t="s">
        <v>820</v>
      </c>
      <c r="E1006" s="620"/>
      <c r="K1006" s="335"/>
      <c r="L1006" s="162"/>
    </row>
    <row r="1007" spans="2:12">
      <c r="B1007" s="645" t="s">
        <v>2876</v>
      </c>
      <c r="C1007" s="619" t="s">
        <v>2877</v>
      </c>
      <c r="E1007" s="620"/>
      <c r="K1007" s="335"/>
      <c r="L1007" s="162"/>
    </row>
    <row r="1008" spans="2:12">
      <c r="B1008" s="645" t="s">
        <v>2878</v>
      </c>
      <c r="C1008" s="619" t="s">
        <v>2877</v>
      </c>
      <c r="E1008" s="620"/>
      <c r="K1008" s="335"/>
      <c r="L1008" s="162"/>
    </row>
    <row r="1009" spans="2:12">
      <c r="B1009" s="645" t="s">
        <v>2879</v>
      </c>
      <c r="C1009" s="619" t="s">
        <v>5410</v>
      </c>
      <c r="E1009" s="620"/>
      <c r="K1009" s="335"/>
      <c r="L1009" s="162"/>
    </row>
    <row r="1010" spans="2:12">
      <c r="B1010" s="645" t="s">
        <v>5411</v>
      </c>
      <c r="C1010" s="619" t="s">
        <v>5412</v>
      </c>
      <c r="E1010" s="620"/>
      <c r="K1010" s="335"/>
      <c r="L1010" s="162"/>
    </row>
    <row r="1011" spans="2:12">
      <c r="B1011" s="645" t="s">
        <v>5413</v>
      </c>
      <c r="C1011" s="619" t="s">
        <v>5414</v>
      </c>
      <c r="E1011" s="620"/>
      <c r="K1011" s="335"/>
      <c r="L1011" s="162"/>
    </row>
    <row r="1012" spans="2:12">
      <c r="B1012" s="645" t="s">
        <v>5415</v>
      </c>
      <c r="C1012" s="619" t="s">
        <v>5416</v>
      </c>
      <c r="E1012" s="620"/>
      <c r="K1012" s="335"/>
      <c r="L1012" s="162"/>
    </row>
    <row r="1013" spans="2:12">
      <c r="B1013" s="645" t="s">
        <v>5417</v>
      </c>
      <c r="C1013" s="619" t="s">
        <v>5416</v>
      </c>
      <c r="E1013" s="620"/>
      <c r="K1013" s="335"/>
      <c r="L1013" s="162"/>
    </row>
    <row r="1014" spans="2:12">
      <c r="B1014" s="645" t="s">
        <v>5418</v>
      </c>
      <c r="C1014" s="619" t="s">
        <v>137</v>
      </c>
      <c r="E1014" s="620"/>
      <c r="K1014" s="335"/>
      <c r="L1014" s="162"/>
    </row>
    <row r="1015" spans="2:12">
      <c r="B1015" s="645" t="s">
        <v>138</v>
      </c>
      <c r="C1015" s="619" t="s">
        <v>137</v>
      </c>
      <c r="E1015" s="620"/>
      <c r="K1015" s="335"/>
      <c r="L1015" s="162"/>
    </row>
    <row r="1016" spans="2:12">
      <c r="B1016" s="645" t="s">
        <v>139</v>
      </c>
      <c r="C1016" s="619" t="s">
        <v>140</v>
      </c>
      <c r="E1016" s="620"/>
      <c r="K1016" s="335"/>
      <c r="L1016" s="162"/>
    </row>
    <row r="1017" spans="2:12">
      <c r="B1017" s="645" t="s">
        <v>141</v>
      </c>
      <c r="C1017" s="619" t="s">
        <v>142</v>
      </c>
      <c r="E1017" s="620"/>
      <c r="K1017" s="335"/>
      <c r="L1017" s="162"/>
    </row>
    <row r="1018" spans="2:12">
      <c r="B1018" s="645" t="s">
        <v>143</v>
      </c>
      <c r="C1018" s="619" t="s">
        <v>144</v>
      </c>
      <c r="E1018" s="620"/>
      <c r="K1018" s="335"/>
      <c r="L1018" s="162"/>
    </row>
    <row r="1019" spans="2:12">
      <c r="B1019" s="645" t="s">
        <v>145</v>
      </c>
      <c r="C1019" s="619" t="s">
        <v>146</v>
      </c>
      <c r="E1019" s="620"/>
      <c r="K1019" s="335"/>
      <c r="L1019" s="162"/>
    </row>
    <row r="1020" spans="2:12">
      <c r="B1020" s="645" t="s">
        <v>147</v>
      </c>
      <c r="C1020" s="619" t="s">
        <v>148</v>
      </c>
      <c r="E1020" s="620"/>
      <c r="K1020" s="335"/>
      <c r="L1020" s="162"/>
    </row>
    <row r="1021" spans="2:12">
      <c r="B1021" s="645" t="s">
        <v>149</v>
      </c>
      <c r="C1021" s="619" t="s">
        <v>150</v>
      </c>
      <c r="E1021" s="620"/>
      <c r="K1021" s="335"/>
      <c r="L1021" s="162"/>
    </row>
    <row r="1022" spans="2:12">
      <c r="B1022" s="645" t="s">
        <v>151</v>
      </c>
      <c r="C1022" s="619" t="s">
        <v>152</v>
      </c>
      <c r="E1022" s="620"/>
      <c r="K1022" s="335"/>
      <c r="L1022" s="162"/>
    </row>
    <row r="1023" spans="2:12">
      <c r="B1023" s="645" t="s">
        <v>153</v>
      </c>
      <c r="C1023" s="619" t="s">
        <v>154</v>
      </c>
      <c r="E1023" s="620"/>
      <c r="K1023" s="335"/>
      <c r="L1023" s="162"/>
    </row>
    <row r="1024" spans="2:12">
      <c r="B1024" s="645" t="s">
        <v>155</v>
      </c>
      <c r="C1024" s="619" t="s">
        <v>154</v>
      </c>
      <c r="E1024" s="620"/>
      <c r="K1024" s="335"/>
      <c r="L1024" s="162"/>
    </row>
    <row r="1025" spans="2:12">
      <c r="B1025" s="645" t="s">
        <v>156</v>
      </c>
      <c r="C1025" s="619" t="s">
        <v>157</v>
      </c>
      <c r="E1025" s="620"/>
      <c r="K1025" s="335"/>
      <c r="L1025" s="162"/>
    </row>
    <row r="1026" spans="2:12">
      <c r="B1026" s="645" t="s">
        <v>158</v>
      </c>
      <c r="C1026" s="619" t="s">
        <v>157</v>
      </c>
      <c r="E1026" s="620"/>
      <c r="K1026" s="335"/>
      <c r="L1026" s="162"/>
    </row>
    <row r="1027" spans="2:12">
      <c r="B1027" s="645" t="s">
        <v>159</v>
      </c>
      <c r="C1027" s="619" t="s">
        <v>160</v>
      </c>
      <c r="E1027" s="620"/>
      <c r="K1027" s="335"/>
      <c r="L1027" s="162"/>
    </row>
    <row r="1028" spans="2:12">
      <c r="B1028" s="645" t="s">
        <v>161</v>
      </c>
      <c r="C1028" s="619" t="s">
        <v>162</v>
      </c>
      <c r="E1028" s="620"/>
      <c r="K1028" s="335"/>
      <c r="L1028" s="162"/>
    </row>
    <row r="1029" spans="2:12">
      <c r="B1029" s="645" t="s">
        <v>163</v>
      </c>
      <c r="C1029" s="619" t="s">
        <v>164</v>
      </c>
      <c r="E1029" s="620"/>
      <c r="K1029" s="335"/>
      <c r="L1029" s="162"/>
    </row>
    <row r="1030" spans="2:12">
      <c r="B1030" s="645" t="s">
        <v>165</v>
      </c>
      <c r="C1030" s="619" t="s">
        <v>166</v>
      </c>
      <c r="E1030" s="620"/>
      <c r="K1030" s="335"/>
      <c r="L1030" s="162"/>
    </row>
    <row r="1031" spans="2:12">
      <c r="B1031" s="645" t="s">
        <v>167</v>
      </c>
      <c r="C1031" s="619" t="s">
        <v>166</v>
      </c>
      <c r="E1031" s="620"/>
      <c r="K1031" s="335"/>
      <c r="L1031" s="162"/>
    </row>
    <row r="1032" spans="2:12">
      <c r="B1032" s="645" t="s">
        <v>168</v>
      </c>
      <c r="C1032" s="619" t="s">
        <v>169</v>
      </c>
      <c r="E1032" s="620"/>
      <c r="K1032" s="335"/>
      <c r="L1032" s="162"/>
    </row>
    <row r="1033" spans="2:12">
      <c r="B1033" s="645" t="s">
        <v>170</v>
      </c>
      <c r="C1033" s="619" t="s">
        <v>169</v>
      </c>
      <c r="E1033" s="620"/>
      <c r="K1033" s="335"/>
      <c r="L1033" s="162"/>
    </row>
    <row r="1034" spans="2:12">
      <c r="B1034" s="645" t="s">
        <v>171</v>
      </c>
      <c r="C1034" s="619" t="s">
        <v>172</v>
      </c>
      <c r="E1034" s="620"/>
      <c r="K1034" s="335"/>
      <c r="L1034" s="162"/>
    </row>
    <row r="1035" spans="2:12">
      <c r="B1035" s="645" t="s">
        <v>173</v>
      </c>
      <c r="C1035" s="619" t="s">
        <v>174</v>
      </c>
      <c r="E1035" s="620"/>
      <c r="K1035" s="335"/>
      <c r="L1035" s="162"/>
    </row>
    <row r="1036" spans="2:12">
      <c r="B1036" s="645" t="s">
        <v>175</v>
      </c>
      <c r="C1036" s="619" t="s">
        <v>176</v>
      </c>
      <c r="E1036" s="620"/>
      <c r="K1036" s="335"/>
      <c r="L1036" s="162"/>
    </row>
    <row r="1037" spans="2:12">
      <c r="B1037" s="645" t="s">
        <v>177</v>
      </c>
      <c r="C1037" s="619" t="s">
        <v>178</v>
      </c>
      <c r="E1037" s="620"/>
      <c r="K1037" s="335"/>
      <c r="L1037" s="162"/>
    </row>
    <row r="1038" spans="2:12">
      <c r="B1038" s="645" t="s">
        <v>179</v>
      </c>
      <c r="C1038" s="619" t="s">
        <v>180</v>
      </c>
      <c r="E1038" s="620"/>
      <c r="K1038" s="335"/>
      <c r="L1038" s="162"/>
    </row>
    <row r="1039" spans="2:12">
      <c r="B1039" s="645" t="s">
        <v>181</v>
      </c>
      <c r="C1039" s="619" t="s">
        <v>182</v>
      </c>
      <c r="E1039" s="620"/>
      <c r="K1039" s="335"/>
      <c r="L1039" s="162"/>
    </row>
    <row r="1040" spans="2:12">
      <c r="B1040" s="645" t="s">
        <v>183</v>
      </c>
      <c r="C1040" s="619" t="s">
        <v>184</v>
      </c>
      <c r="E1040" s="620"/>
      <c r="K1040" s="335"/>
      <c r="L1040" s="162"/>
    </row>
    <row r="1041" spans="2:12">
      <c r="B1041" s="645" t="s">
        <v>185</v>
      </c>
      <c r="C1041" s="619" t="s">
        <v>186</v>
      </c>
      <c r="E1041" s="620"/>
      <c r="K1041" s="335"/>
      <c r="L1041" s="162"/>
    </row>
    <row r="1042" spans="2:12">
      <c r="B1042" s="645" t="s">
        <v>187</v>
      </c>
      <c r="C1042" s="619" t="s">
        <v>188</v>
      </c>
      <c r="E1042" s="620"/>
      <c r="K1042" s="335"/>
      <c r="L1042" s="162"/>
    </row>
    <row r="1043" spans="2:12">
      <c r="B1043" s="645" t="s">
        <v>189</v>
      </c>
      <c r="C1043" s="619" t="s">
        <v>190</v>
      </c>
      <c r="E1043" s="620"/>
      <c r="K1043" s="335"/>
      <c r="L1043" s="162"/>
    </row>
    <row r="1044" spans="2:12">
      <c r="B1044" s="645" t="s">
        <v>191</v>
      </c>
      <c r="C1044" s="619" t="s">
        <v>190</v>
      </c>
      <c r="E1044" s="620"/>
      <c r="K1044" s="335"/>
      <c r="L1044" s="162"/>
    </row>
    <row r="1045" spans="2:12">
      <c r="B1045" s="645" t="s">
        <v>192</v>
      </c>
      <c r="C1045" s="619" t="s">
        <v>193</v>
      </c>
      <c r="E1045" s="620"/>
      <c r="K1045" s="335"/>
      <c r="L1045" s="162"/>
    </row>
    <row r="1046" spans="2:12">
      <c r="B1046" s="645" t="s">
        <v>194</v>
      </c>
      <c r="C1046" s="619" t="s">
        <v>193</v>
      </c>
      <c r="E1046" s="620"/>
      <c r="K1046" s="335"/>
      <c r="L1046" s="162"/>
    </row>
    <row r="1047" spans="2:12">
      <c r="B1047" s="645" t="s">
        <v>195</v>
      </c>
      <c r="C1047" s="619" t="s">
        <v>196</v>
      </c>
      <c r="E1047" s="620"/>
      <c r="K1047" s="335"/>
      <c r="L1047" s="162"/>
    </row>
    <row r="1048" spans="2:12">
      <c r="B1048" s="645" t="s">
        <v>197</v>
      </c>
      <c r="C1048" s="619" t="s">
        <v>196</v>
      </c>
      <c r="E1048" s="620"/>
      <c r="K1048" s="335"/>
      <c r="L1048" s="162"/>
    </row>
    <row r="1049" spans="2:12">
      <c r="B1049" s="645" t="s">
        <v>198</v>
      </c>
      <c r="C1049" s="619" t="s">
        <v>199</v>
      </c>
      <c r="E1049" s="620"/>
      <c r="K1049" s="335"/>
      <c r="L1049" s="162"/>
    </row>
    <row r="1050" spans="2:12">
      <c r="B1050" s="645" t="s">
        <v>200</v>
      </c>
      <c r="C1050" s="619" t="s">
        <v>199</v>
      </c>
      <c r="E1050" s="620"/>
      <c r="K1050" s="335"/>
      <c r="L1050" s="162"/>
    </row>
    <row r="1051" spans="2:12">
      <c r="B1051" s="645" t="s">
        <v>201</v>
      </c>
      <c r="C1051" s="619" t="s">
        <v>202</v>
      </c>
      <c r="E1051" s="620"/>
      <c r="K1051" s="335"/>
      <c r="L1051" s="162"/>
    </row>
    <row r="1052" spans="2:12">
      <c r="B1052" s="645" t="s">
        <v>203</v>
      </c>
      <c r="C1052" s="619" t="s">
        <v>202</v>
      </c>
      <c r="E1052" s="620"/>
      <c r="K1052" s="335"/>
      <c r="L1052" s="162"/>
    </row>
    <row r="1053" spans="2:12">
      <c r="B1053" s="645" t="s">
        <v>204</v>
      </c>
      <c r="C1053" s="619" t="s">
        <v>5450</v>
      </c>
      <c r="E1053" s="620"/>
      <c r="K1053" s="335"/>
      <c r="L1053" s="162"/>
    </row>
    <row r="1054" spans="2:12">
      <c r="B1054" s="645" t="s">
        <v>5451</v>
      </c>
      <c r="C1054" s="619" t="s">
        <v>5450</v>
      </c>
      <c r="E1054" s="620"/>
      <c r="K1054" s="335"/>
      <c r="L1054" s="162"/>
    </row>
    <row r="1055" spans="2:12">
      <c r="B1055" s="645" t="s">
        <v>5452</v>
      </c>
      <c r="C1055" s="619" t="s">
        <v>5453</v>
      </c>
      <c r="E1055" s="620"/>
      <c r="K1055" s="335"/>
      <c r="L1055" s="162"/>
    </row>
    <row r="1056" spans="2:12">
      <c r="B1056" s="645" t="s">
        <v>5454</v>
      </c>
      <c r="C1056" s="619" t="s">
        <v>5453</v>
      </c>
      <c r="E1056" s="620"/>
      <c r="K1056" s="335"/>
      <c r="L1056" s="162"/>
    </row>
    <row r="1057" spans="2:12">
      <c r="B1057" s="645" t="s">
        <v>5455</v>
      </c>
      <c r="C1057" s="619" t="s">
        <v>5453</v>
      </c>
      <c r="E1057" s="620"/>
      <c r="K1057" s="335"/>
      <c r="L1057" s="162"/>
    </row>
    <row r="1058" spans="2:12">
      <c r="B1058" s="645" t="s">
        <v>5456</v>
      </c>
      <c r="C1058" s="619" t="s">
        <v>5457</v>
      </c>
      <c r="E1058" s="620"/>
      <c r="K1058" s="335"/>
      <c r="L1058" s="162"/>
    </row>
    <row r="1059" spans="2:12">
      <c r="B1059" s="645" t="s">
        <v>5458</v>
      </c>
      <c r="C1059" s="619" t="s">
        <v>5459</v>
      </c>
      <c r="E1059" s="620"/>
      <c r="K1059" s="335"/>
      <c r="L1059" s="162"/>
    </row>
    <row r="1060" spans="2:12">
      <c r="B1060" s="645" t="s">
        <v>5460</v>
      </c>
      <c r="C1060" s="619" t="s">
        <v>2949</v>
      </c>
      <c r="E1060" s="620"/>
      <c r="K1060" s="335"/>
      <c r="L1060" s="162"/>
    </row>
    <row r="1061" spans="2:12">
      <c r="B1061" s="645" t="s">
        <v>2950</v>
      </c>
      <c r="C1061" s="619" t="s">
        <v>2951</v>
      </c>
      <c r="E1061" s="620"/>
      <c r="K1061" s="335"/>
      <c r="L1061" s="162"/>
    </row>
    <row r="1062" spans="2:12">
      <c r="B1062" s="645" t="s">
        <v>2952</v>
      </c>
      <c r="C1062" s="619" t="s">
        <v>2953</v>
      </c>
      <c r="E1062" s="620"/>
      <c r="K1062" s="335"/>
      <c r="L1062" s="162"/>
    </row>
    <row r="1063" spans="2:12">
      <c r="B1063" s="645" t="s">
        <v>2954</v>
      </c>
      <c r="C1063" s="619" t="s">
        <v>2955</v>
      </c>
      <c r="E1063" s="620"/>
      <c r="K1063" s="335"/>
      <c r="L1063" s="162"/>
    </row>
    <row r="1064" spans="2:12">
      <c r="B1064" s="645" t="s">
        <v>2956</v>
      </c>
      <c r="C1064" s="619" t="s">
        <v>2955</v>
      </c>
      <c r="E1064" s="620"/>
      <c r="K1064" s="335"/>
      <c r="L1064" s="162"/>
    </row>
    <row r="1065" spans="2:12">
      <c r="B1065" s="645" t="s">
        <v>2957</v>
      </c>
      <c r="C1065" s="619" t="s">
        <v>2958</v>
      </c>
      <c r="E1065" s="620"/>
      <c r="K1065" s="335"/>
      <c r="L1065" s="162"/>
    </row>
    <row r="1066" spans="2:12">
      <c r="B1066" s="645" t="s">
        <v>2959</v>
      </c>
      <c r="C1066" s="619" t="s">
        <v>2960</v>
      </c>
      <c r="E1066" s="620"/>
      <c r="K1066" s="335"/>
      <c r="L1066" s="162"/>
    </row>
    <row r="1067" spans="2:12">
      <c r="B1067" s="645" t="s">
        <v>2961</v>
      </c>
      <c r="C1067" s="619" t="s">
        <v>2960</v>
      </c>
      <c r="E1067" s="620"/>
      <c r="K1067" s="335"/>
      <c r="L1067" s="162"/>
    </row>
    <row r="1068" spans="2:12">
      <c r="B1068" s="645" t="s">
        <v>2962</v>
      </c>
      <c r="C1068" s="619" t="s">
        <v>2963</v>
      </c>
      <c r="E1068" s="620"/>
      <c r="K1068" s="335"/>
      <c r="L1068" s="162"/>
    </row>
    <row r="1069" spans="2:12">
      <c r="B1069" s="645" t="s">
        <v>2964</v>
      </c>
      <c r="C1069" s="619" t="s">
        <v>2963</v>
      </c>
      <c r="E1069" s="620"/>
      <c r="K1069" s="335"/>
      <c r="L1069" s="162"/>
    </row>
    <row r="1070" spans="2:12">
      <c r="B1070" s="645" t="s">
        <v>2965</v>
      </c>
      <c r="C1070" s="619" t="s">
        <v>2966</v>
      </c>
      <c r="E1070" s="620"/>
      <c r="K1070" s="335"/>
      <c r="L1070" s="162"/>
    </row>
    <row r="1071" spans="2:12">
      <c r="B1071" s="645" t="s">
        <v>2967</v>
      </c>
      <c r="C1071" s="619" t="s">
        <v>2966</v>
      </c>
      <c r="E1071" s="620"/>
      <c r="K1071" s="335"/>
      <c r="L1071" s="162"/>
    </row>
    <row r="1072" spans="2:12">
      <c r="B1072" s="645" t="s">
        <v>2968</v>
      </c>
      <c r="C1072" s="619" t="s">
        <v>2969</v>
      </c>
      <c r="E1072" s="620"/>
      <c r="K1072" s="335"/>
      <c r="L1072" s="162"/>
    </row>
    <row r="1073" spans="2:12">
      <c r="B1073" s="645" t="s">
        <v>2970</v>
      </c>
      <c r="C1073" s="619" t="s">
        <v>2969</v>
      </c>
      <c r="E1073" s="620"/>
      <c r="K1073" s="335"/>
      <c r="L1073" s="162"/>
    </row>
    <row r="1074" spans="2:12">
      <c r="B1074" s="645" t="s">
        <v>2971</v>
      </c>
      <c r="C1074" s="619" t="s">
        <v>2972</v>
      </c>
      <c r="E1074" s="620"/>
      <c r="K1074" s="335"/>
      <c r="L1074" s="162"/>
    </row>
    <row r="1075" spans="2:12">
      <c r="B1075" s="645" t="s">
        <v>2973</v>
      </c>
      <c r="C1075" s="619" t="s">
        <v>2972</v>
      </c>
      <c r="E1075" s="620"/>
      <c r="K1075" s="335"/>
      <c r="L1075" s="162"/>
    </row>
    <row r="1076" spans="2:12">
      <c r="B1076" s="645" t="s">
        <v>2974</v>
      </c>
      <c r="C1076" s="619" t="s">
        <v>2975</v>
      </c>
      <c r="E1076" s="620"/>
      <c r="K1076" s="335"/>
      <c r="L1076" s="162"/>
    </row>
    <row r="1077" spans="2:12">
      <c r="B1077" s="645" t="s">
        <v>2976</v>
      </c>
      <c r="C1077" s="619" t="s">
        <v>2975</v>
      </c>
      <c r="E1077" s="620"/>
      <c r="K1077" s="335"/>
      <c r="L1077" s="162"/>
    </row>
    <row r="1078" spans="2:12">
      <c r="B1078" s="645" t="s">
        <v>2977</v>
      </c>
      <c r="C1078" s="619" t="s">
        <v>2978</v>
      </c>
      <c r="E1078" s="620"/>
      <c r="K1078" s="335"/>
      <c r="L1078" s="162"/>
    </row>
    <row r="1079" spans="2:12">
      <c r="B1079" s="645" t="s">
        <v>2979</v>
      </c>
      <c r="C1079" s="619" t="s">
        <v>2980</v>
      </c>
      <c r="E1079" s="620"/>
      <c r="K1079" s="335"/>
      <c r="L1079" s="162"/>
    </row>
    <row r="1080" spans="2:12">
      <c r="B1080" s="645" t="s">
        <v>2981</v>
      </c>
      <c r="C1080" s="619" t="s">
        <v>2982</v>
      </c>
      <c r="E1080" s="620"/>
      <c r="K1080" s="335"/>
      <c r="L1080" s="162"/>
    </row>
    <row r="1081" spans="2:12">
      <c r="B1081" s="645" t="s">
        <v>2983</v>
      </c>
      <c r="C1081" s="619" t="s">
        <v>2984</v>
      </c>
      <c r="E1081" s="620"/>
      <c r="K1081" s="335"/>
      <c r="L1081" s="162"/>
    </row>
    <row r="1082" spans="2:12">
      <c r="B1082" s="645" t="s">
        <v>2985</v>
      </c>
      <c r="C1082" s="619" t="s">
        <v>2986</v>
      </c>
      <c r="E1082" s="620"/>
      <c r="K1082" s="335"/>
      <c r="L1082" s="162"/>
    </row>
    <row r="1083" spans="2:12">
      <c r="B1083" s="645" t="s">
        <v>2987</v>
      </c>
      <c r="C1083" s="619" t="s">
        <v>2986</v>
      </c>
      <c r="E1083" s="620"/>
      <c r="K1083" s="335"/>
      <c r="L1083" s="162"/>
    </row>
    <row r="1084" spans="2:12">
      <c r="B1084" s="645" t="s">
        <v>2988</v>
      </c>
      <c r="C1084" s="619" t="s">
        <v>2989</v>
      </c>
      <c r="E1084" s="620"/>
      <c r="K1084" s="335"/>
      <c r="L1084" s="162"/>
    </row>
    <row r="1085" spans="2:12">
      <c r="B1085" s="645" t="s">
        <v>2990</v>
      </c>
      <c r="C1085" s="619" t="s">
        <v>2989</v>
      </c>
      <c r="E1085" s="620"/>
      <c r="K1085" s="335"/>
      <c r="L1085" s="162"/>
    </row>
    <row r="1086" spans="2:12">
      <c r="B1086" s="645" t="s">
        <v>2991</v>
      </c>
      <c r="C1086" s="619" t="s">
        <v>2992</v>
      </c>
      <c r="E1086" s="620"/>
      <c r="K1086" s="335"/>
      <c r="L1086" s="162"/>
    </row>
    <row r="1087" spans="2:12">
      <c r="B1087" s="645" t="s">
        <v>2993</v>
      </c>
      <c r="C1087" s="619" t="s">
        <v>2992</v>
      </c>
      <c r="E1087" s="620"/>
      <c r="K1087" s="335"/>
      <c r="L1087" s="162"/>
    </row>
    <row r="1088" spans="2:12">
      <c r="B1088" s="645" t="s">
        <v>2994</v>
      </c>
      <c r="C1088" s="619" t="s">
        <v>2995</v>
      </c>
      <c r="E1088" s="620"/>
      <c r="K1088" s="335"/>
      <c r="L1088" s="162"/>
    </row>
    <row r="1089" spans="2:12">
      <c r="B1089" s="645" t="s">
        <v>2996</v>
      </c>
      <c r="C1089" s="619" t="s">
        <v>2997</v>
      </c>
      <c r="E1089" s="620"/>
      <c r="K1089" s="335"/>
      <c r="L1089" s="162"/>
    </row>
    <row r="1090" spans="2:12">
      <c r="B1090" s="645" t="s">
        <v>2998</v>
      </c>
      <c r="C1090" s="619" t="s">
        <v>2997</v>
      </c>
      <c r="E1090" s="620"/>
      <c r="K1090" s="335"/>
      <c r="L1090" s="162"/>
    </row>
    <row r="1091" spans="2:12">
      <c r="B1091" s="645" t="s">
        <v>2999</v>
      </c>
      <c r="C1091" s="619" t="s">
        <v>964</v>
      </c>
      <c r="E1091" s="620"/>
      <c r="K1091" s="335"/>
      <c r="L1091" s="162"/>
    </row>
    <row r="1092" spans="2:12">
      <c r="B1092" s="645" t="s">
        <v>965</v>
      </c>
      <c r="C1092" s="619" t="s">
        <v>966</v>
      </c>
      <c r="E1092" s="620"/>
      <c r="K1092" s="335"/>
      <c r="L1092" s="162"/>
    </row>
    <row r="1093" spans="2:12">
      <c r="B1093" s="645" t="s">
        <v>967</v>
      </c>
      <c r="C1093" s="619" t="s">
        <v>968</v>
      </c>
      <c r="E1093" s="620"/>
      <c r="K1093" s="335"/>
      <c r="L1093" s="162"/>
    </row>
    <row r="1094" spans="2:12">
      <c r="B1094" s="645" t="s">
        <v>969</v>
      </c>
      <c r="C1094" s="619" t="s">
        <v>970</v>
      </c>
      <c r="E1094" s="620"/>
      <c r="K1094" s="335"/>
      <c r="L1094" s="162"/>
    </row>
    <row r="1095" spans="2:12">
      <c r="B1095" s="645" t="s">
        <v>971</v>
      </c>
      <c r="C1095" s="619" t="s">
        <v>972</v>
      </c>
      <c r="E1095" s="620"/>
      <c r="K1095" s="335"/>
      <c r="L1095" s="162"/>
    </row>
    <row r="1096" spans="2:12">
      <c r="B1096" s="645" t="s">
        <v>973</v>
      </c>
      <c r="C1096" s="619" t="s">
        <v>974</v>
      </c>
      <c r="E1096" s="620"/>
      <c r="K1096" s="335"/>
      <c r="L1096" s="162"/>
    </row>
    <row r="1097" spans="2:12">
      <c r="B1097" s="645" t="s">
        <v>975</v>
      </c>
      <c r="C1097" s="619" t="s">
        <v>976</v>
      </c>
      <c r="E1097" s="620"/>
      <c r="K1097" s="335"/>
      <c r="L1097" s="162"/>
    </row>
    <row r="1098" spans="2:12">
      <c r="B1098" s="645" t="s">
        <v>977</v>
      </c>
      <c r="C1098" s="619" t="s">
        <v>978</v>
      </c>
      <c r="E1098" s="620"/>
      <c r="K1098" s="335"/>
      <c r="L1098" s="162"/>
    </row>
    <row r="1099" spans="2:12">
      <c r="B1099" s="645" t="s">
        <v>979</v>
      </c>
      <c r="C1099" s="619" t="s">
        <v>980</v>
      </c>
      <c r="E1099" s="620"/>
      <c r="K1099" s="335"/>
      <c r="L1099" s="162"/>
    </row>
    <row r="1100" spans="2:12">
      <c r="B1100" s="645" t="s">
        <v>981</v>
      </c>
      <c r="C1100" s="619" t="s">
        <v>982</v>
      </c>
      <c r="E1100" s="620"/>
      <c r="K1100" s="335"/>
      <c r="L1100" s="162"/>
    </row>
    <row r="1101" spans="2:12">
      <c r="B1101" s="645" t="s">
        <v>983</v>
      </c>
      <c r="C1101" s="619" t="s">
        <v>984</v>
      </c>
      <c r="E1101" s="620"/>
      <c r="K1101" s="335"/>
      <c r="L1101" s="162"/>
    </row>
    <row r="1102" spans="2:12">
      <c r="B1102" s="645" t="s">
        <v>985</v>
      </c>
      <c r="C1102" s="619" t="s">
        <v>986</v>
      </c>
      <c r="E1102" s="620"/>
      <c r="K1102" s="335"/>
      <c r="L1102" s="162"/>
    </row>
    <row r="1103" spans="2:12">
      <c r="B1103" s="645" t="s">
        <v>987</v>
      </c>
      <c r="C1103" s="619" t="s">
        <v>988</v>
      </c>
      <c r="E1103" s="620"/>
      <c r="K1103" s="335"/>
      <c r="L1103" s="162"/>
    </row>
    <row r="1104" spans="2:12">
      <c r="B1104" s="645" t="s">
        <v>989</v>
      </c>
      <c r="C1104" s="619" t="s">
        <v>990</v>
      </c>
      <c r="E1104" s="620"/>
      <c r="K1104" s="335"/>
      <c r="L1104" s="162"/>
    </row>
    <row r="1105" spans="2:12">
      <c r="B1105" s="645" t="s">
        <v>991</v>
      </c>
      <c r="C1105" s="619" t="s">
        <v>992</v>
      </c>
      <c r="E1105" s="620"/>
      <c r="K1105" s="335"/>
      <c r="L1105" s="162"/>
    </row>
    <row r="1106" spans="2:12">
      <c r="B1106" s="645" t="s">
        <v>993</v>
      </c>
      <c r="C1106" s="619" t="s">
        <v>994</v>
      </c>
      <c r="E1106" s="620"/>
      <c r="K1106" s="335"/>
      <c r="L1106" s="162"/>
    </row>
    <row r="1107" spans="2:12">
      <c r="B1107" s="645" t="s">
        <v>995</v>
      </c>
      <c r="C1107" s="619" t="s">
        <v>996</v>
      </c>
      <c r="E1107" s="620"/>
      <c r="K1107" s="335"/>
      <c r="L1107" s="162"/>
    </row>
    <row r="1108" spans="2:12">
      <c r="B1108" s="645" t="s">
        <v>997</v>
      </c>
      <c r="C1108" s="619" t="s">
        <v>998</v>
      </c>
      <c r="E1108" s="620"/>
      <c r="K1108" s="335"/>
      <c r="L1108" s="162"/>
    </row>
    <row r="1109" spans="2:12">
      <c r="B1109" s="645" t="s">
        <v>999</v>
      </c>
      <c r="C1109" s="619" t="s">
        <v>1000</v>
      </c>
      <c r="E1109" s="620"/>
      <c r="K1109" s="335"/>
      <c r="L1109" s="162"/>
    </row>
    <row r="1110" spans="2:12">
      <c r="B1110" s="645" t="s">
        <v>1001</v>
      </c>
      <c r="C1110" s="619" t="s">
        <v>1002</v>
      </c>
      <c r="E1110" s="620"/>
      <c r="K1110" s="335"/>
      <c r="L1110" s="162"/>
    </row>
    <row r="1111" spans="2:12">
      <c r="B1111" s="645" t="s">
        <v>1003</v>
      </c>
      <c r="C1111" s="619" t="s">
        <v>1004</v>
      </c>
      <c r="E1111" s="620"/>
      <c r="K1111" s="335"/>
      <c r="L1111" s="162"/>
    </row>
    <row r="1112" spans="2:12">
      <c r="B1112" s="645" t="s">
        <v>1005</v>
      </c>
      <c r="C1112" s="619" t="s">
        <v>2995</v>
      </c>
      <c r="E1112" s="620"/>
      <c r="K1112" s="335"/>
      <c r="L1112" s="162"/>
    </row>
    <row r="1113" spans="2:12">
      <c r="B1113" s="645" t="s">
        <v>1006</v>
      </c>
      <c r="C1113" s="619" t="s">
        <v>1007</v>
      </c>
      <c r="E1113" s="620"/>
      <c r="K1113" s="335"/>
      <c r="L1113" s="162"/>
    </row>
    <row r="1114" spans="2:12">
      <c r="B1114" s="645" t="s">
        <v>1008</v>
      </c>
      <c r="C1114" s="619" t="s">
        <v>1009</v>
      </c>
      <c r="E1114" s="620"/>
      <c r="K1114" s="335"/>
      <c r="L1114" s="162"/>
    </row>
    <row r="1115" spans="2:12">
      <c r="B1115" s="645" t="s">
        <v>1010</v>
      </c>
      <c r="C1115" s="619" t="s">
        <v>3832</v>
      </c>
      <c r="E1115" s="620"/>
      <c r="K1115" s="335"/>
      <c r="L1115" s="162"/>
    </row>
    <row r="1116" spans="2:12">
      <c r="B1116" s="645" t="s">
        <v>3833</v>
      </c>
      <c r="C1116" s="619" t="s">
        <v>3834</v>
      </c>
      <c r="E1116" s="620"/>
      <c r="K1116" s="335"/>
      <c r="L1116" s="162"/>
    </row>
    <row r="1117" spans="2:12">
      <c r="B1117" s="645" t="s">
        <v>3835</v>
      </c>
      <c r="C1117" s="619" t="s">
        <v>1031</v>
      </c>
      <c r="E1117" s="620"/>
      <c r="K1117" s="335"/>
      <c r="L1117" s="162"/>
    </row>
    <row r="1118" spans="2:12">
      <c r="B1118" s="645" t="s">
        <v>1032</v>
      </c>
      <c r="C1118" s="619" t="s">
        <v>1033</v>
      </c>
      <c r="E1118" s="620"/>
      <c r="K1118" s="335"/>
      <c r="L1118" s="162"/>
    </row>
    <row r="1119" spans="2:12">
      <c r="B1119" s="645" t="s">
        <v>1034</v>
      </c>
      <c r="C1119" s="619" t="s">
        <v>1035</v>
      </c>
      <c r="E1119" s="620"/>
      <c r="K1119" s="335"/>
      <c r="L1119" s="162"/>
    </row>
    <row r="1120" spans="2:12">
      <c r="B1120" s="645" t="s">
        <v>1036</v>
      </c>
      <c r="C1120" s="619" t="s">
        <v>1037</v>
      </c>
      <c r="E1120" s="620"/>
      <c r="K1120" s="335"/>
      <c r="L1120" s="162"/>
    </row>
    <row r="1121" spans="2:12">
      <c r="B1121" s="645" t="s">
        <v>1038</v>
      </c>
      <c r="C1121" s="619" t="s">
        <v>1039</v>
      </c>
      <c r="E1121" s="620"/>
      <c r="K1121" s="335"/>
      <c r="L1121" s="162"/>
    </row>
    <row r="1122" spans="2:12">
      <c r="B1122" s="645" t="s">
        <v>1040</v>
      </c>
      <c r="C1122" s="619" t="s">
        <v>1039</v>
      </c>
      <c r="E1122" s="620"/>
      <c r="K1122" s="335"/>
      <c r="L1122" s="162"/>
    </row>
    <row r="1123" spans="2:12">
      <c r="B1123" s="645" t="s">
        <v>1041</v>
      </c>
      <c r="C1123" s="619" t="s">
        <v>1039</v>
      </c>
      <c r="E1123" s="620"/>
      <c r="K1123" s="335"/>
      <c r="L1123" s="162"/>
    </row>
    <row r="1124" spans="2:12">
      <c r="B1124" s="645" t="s">
        <v>1042</v>
      </c>
      <c r="C1124" s="619" t="s">
        <v>1043</v>
      </c>
      <c r="E1124" s="620"/>
      <c r="K1124" s="335"/>
      <c r="L1124" s="162"/>
    </row>
    <row r="1125" spans="2:12">
      <c r="B1125" s="645" t="s">
        <v>1044</v>
      </c>
      <c r="C1125" s="619" t="s">
        <v>1045</v>
      </c>
      <c r="E1125" s="620"/>
      <c r="K1125" s="335"/>
      <c r="L1125" s="162"/>
    </row>
    <row r="1126" spans="2:12">
      <c r="B1126" s="645" t="s">
        <v>1046</v>
      </c>
      <c r="C1126" s="619" t="s">
        <v>1045</v>
      </c>
      <c r="E1126" s="620"/>
      <c r="K1126" s="335"/>
      <c r="L1126" s="162"/>
    </row>
    <row r="1127" spans="2:12">
      <c r="B1127" s="645" t="s">
        <v>1047</v>
      </c>
      <c r="C1127" s="619" t="s">
        <v>1048</v>
      </c>
      <c r="E1127" s="620"/>
      <c r="K1127" s="335"/>
      <c r="L1127" s="162"/>
    </row>
    <row r="1128" spans="2:12">
      <c r="B1128" s="645" t="s">
        <v>1049</v>
      </c>
      <c r="C1128" s="619" t="s">
        <v>1050</v>
      </c>
      <c r="E1128" s="620"/>
      <c r="K1128" s="335"/>
      <c r="L1128" s="162"/>
    </row>
    <row r="1129" spans="2:12">
      <c r="B1129" s="645" t="s">
        <v>1051</v>
      </c>
      <c r="C1129" s="619" t="s">
        <v>1052</v>
      </c>
      <c r="E1129" s="620"/>
      <c r="K1129" s="335"/>
      <c r="L1129" s="162"/>
    </row>
    <row r="1130" spans="2:12">
      <c r="B1130" s="645" t="s">
        <v>1053</v>
      </c>
      <c r="C1130" s="619" t="s">
        <v>1054</v>
      </c>
      <c r="E1130" s="620"/>
      <c r="K1130" s="335"/>
      <c r="L1130" s="162"/>
    </row>
    <row r="1131" spans="2:12">
      <c r="B1131" s="645" t="s">
        <v>1055</v>
      </c>
      <c r="C1131" s="619" t="s">
        <v>1056</v>
      </c>
      <c r="E1131" s="620"/>
      <c r="K1131" s="335"/>
      <c r="L1131" s="162"/>
    </row>
    <row r="1132" spans="2:12">
      <c r="B1132" s="645" t="s">
        <v>1057</v>
      </c>
      <c r="C1132" s="619" t="s">
        <v>1056</v>
      </c>
      <c r="E1132" s="620"/>
      <c r="K1132" s="335"/>
      <c r="L1132" s="162"/>
    </row>
    <row r="1133" spans="2:12">
      <c r="B1133" s="645" t="s">
        <v>1058</v>
      </c>
      <c r="C1133" s="619" t="s">
        <v>1059</v>
      </c>
      <c r="E1133" s="620"/>
      <c r="K1133" s="335"/>
      <c r="L1133" s="162"/>
    </row>
    <row r="1134" spans="2:12">
      <c r="B1134" s="645" t="s">
        <v>1060</v>
      </c>
      <c r="C1134" s="619" t="s">
        <v>1061</v>
      </c>
      <c r="E1134" s="620"/>
      <c r="K1134" s="335"/>
      <c r="L1134" s="162"/>
    </row>
    <row r="1135" spans="2:12">
      <c r="B1135" s="645" t="s">
        <v>1062</v>
      </c>
      <c r="C1135" s="619" t="s">
        <v>1061</v>
      </c>
      <c r="E1135" s="620"/>
      <c r="K1135" s="335"/>
      <c r="L1135" s="162"/>
    </row>
    <row r="1136" spans="2:12">
      <c r="B1136" s="645" t="s">
        <v>1063</v>
      </c>
      <c r="C1136" s="619" t="s">
        <v>1064</v>
      </c>
      <c r="E1136" s="620"/>
      <c r="K1136" s="335"/>
      <c r="L1136" s="162"/>
    </row>
    <row r="1137" spans="2:12">
      <c r="B1137" s="645" t="s">
        <v>1065</v>
      </c>
      <c r="C1137" s="619" t="s">
        <v>1064</v>
      </c>
      <c r="E1137" s="620"/>
      <c r="K1137" s="335"/>
      <c r="L1137" s="162"/>
    </row>
    <row r="1138" spans="2:12">
      <c r="B1138" s="645" t="s">
        <v>1066</v>
      </c>
      <c r="C1138" s="619" t="s">
        <v>1067</v>
      </c>
      <c r="E1138" s="620"/>
      <c r="K1138" s="335"/>
      <c r="L1138" s="162"/>
    </row>
    <row r="1139" spans="2:12">
      <c r="B1139" s="645" t="s">
        <v>1068</v>
      </c>
      <c r="C1139" s="619" t="s">
        <v>1067</v>
      </c>
      <c r="E1139" s="620"/>
      <c r="K1139" s="335"/>
      <c r="L1139" s="162"/>
    </row>
    <row r="1140" spans="2:12">
      <c r="B1140" s="645" t="s">
        <v>1069</v>
      </c>
      <c r="C1140" s="619" t="s">
        <v>1070</v>
      </c>
      <c r="E1140" s="620"/>
      <c r="K1140" s="335"/>
      <c r="L1140" s="162"/>
    </row>
    <row r="1141" spans="2:12">
      <c r="B1141" s="645" t="s">
        <v>1071</v>
      </c>
      <c r="C1141" s="619" t="s">
        <v>1070</v>
      </c>
      <c r="E1141" s="620"/>
      <c r="K1141" s="335"/>
      <c r="L1141" s="162"/>
    </row>
    <row r="1142" spans="2:12">
      <c r="B1142" s="645" t="s">
        <v>1072</v>
      </c>
      <c r="C1142" s="619" t="s">
        <v>1073</v>
      </c>
      <c r="E1142" s="620"/>
      <c r="K1142" s="335"/>
      <c r="L1142" s="162"/>
    </row>
    <row r="1143" spans="2:12">
      <c r="B1143" s="645" t="s">
        <v>1074</v>
      </c>
      <c r="C1143" s="619" t="s">
        <v>1075</v>
      </c>
      <c r="E1143" s="620"/>
      <c r="K1143" s="335"/>
      <c r="L1143" s="162"/>
    </row>
    <row r="1144" spans="2:12">
      <c r="B1144" s="645" t="s">
        <v>1076</v>
      </c>
      <c r="C1144" s="619" t="s">
        <v>1077</v>
      </c>
      <c r="E1144" s="620"/>
      <c r="K1144" s="335"/>
      <c r="L1144" s="162"/>
    </row>
    <row r="1145" spans="2:12">
      <c r="B1145" s="645" t="s">
        <v>1078</v>
      </c>
      <c r="C1145" s="619" t="s">
        <v>1079</v>
      </c>
      <c r="E1145" s="620"/>
      <c r="K1145" s="335"/>
      <c r="L1145" s="162"/>
    </row>
    <row r="1146" spans="2:12">
      <c r="B1146" s="645" t="s">
        <v>1080</v>
      </c>
      <c r="C1146" s="619" t="s">
        <v>1081</v>
      </c>
      <c r="E1146" s="620"/>
      <c r="K1146" s="335"/>
      <c r="L1146" s="162"/>
    </row>
    <row r="1147" spans="2:12">
      <c r="B1147" s="645" t="s">
        <v>1082</v>
      </c>
      <c r="C1147" s="619" t="s">
        <v>1083</v>
      </c>
      <c r="E1147" s="620"/>
      <c r="K1147" s="335"/>
      <c r="L1147" s="162"/>
    </row>
    <row r="1148" spans="2:12">
      <c r="B1148" s="645" t="s">
        <v>1084</v>
      </c>
      <c r="C1148" s="619" t="s">
        <v>1085</v>
      </c>
      <c r="E1148" s="620"/>
      <c r="K1148" s="335"/>
      <c r="L1148" s="162"/>
    </row>
    <row r="1149" spans="2:12">
      <c r="B1149" s="645" t="s">
        <v>4450</v>
      </c>
      <c r="C1149" s="619" t="s">
        <v>4451</v>
      </c>
      <c r="E1149" s="620"/>
      <c r="K1149" s="335"/>
      <c r="L1149" s="162"/>
    </row>
    <row r="1150" spans="2:12">
      <c r="B1150" s="645" t="s">
        <v>4452</v>
      </c>
      <c r="C1150" s="619" t="s">
        <v>4453</v>
      </c>
      <c r="E1150" s="620"/>
      <c r="K1150" s="335"/>
      <c r="L1150" s="162"/>
    </row>
    <row r="1151" spans="2:12">
      <c r="B1151" s="645" t="s">
        <v>4454</v>
      </c>
      <c r="C1151" s="619" t="s">
        <v>4455</v>
      </c>
      <c r="E1151" s="620"/>
      <c r="K1151" s="335"/>
      <c r="L1151" s="162"/>
    </row>
    <row r="1152" spans="2:12">
      <c r="B1152" s="645" t="s">
        <v>4456</v>
      </c>
      <c r="C1152" s="619" t="s">
        <v>4457</v>
      </c>
      <c r="E1152" s="620"/>
      <c r="K1152" s="335"/>
      <c r="L1152" s="162"/>
    </row>
    <row r="1153" spans="2:12">
      <c r="B1153" s="645" t="s">
        <v>4458</v>
      </c>
      <c r="C1153" s="619" t="s">
        <v>4459</v>
      </c>
      <c r="E1153" s="620"/>
      <c r="K1153" s="335"/>
      <c r="L1153" s="162"/>
    </row>
    <row r="1154" spans="2:12">
      <c r="B1154" s="645" t="s">
        <v>4460</v>
      </c>
      <c r="C1154" s="619" t="s">
        <v>4461</v>
      </c>
      <c r="E1154" s="620"/>
      <c r="K1154" s="335"/>
      <c r="L1154" s="162"/>
    </row>
    <row r="1155" spans="2:12">
      <c r="B1155" s="645" t="s">
        <v>4462</v>
      </c>
      <c r="C1155" s="619" t="s">
        <v>4463</v>
      </c>
      <c r="E1155" s="620"/>
      <c r="K1155" s="335"/>
      <c r="L1155" s="162"/>
    </row>
    <row r="1156" spans="2:12">
      <c r="B1156" s="645" t="s">
        <v>4464</v>
      </c>
      <c r="C1156" s="619" t="s">
        <v>4465</v>
      </c>
      <c r="E1156" s="620"/>
      <c r="K1156" s="335"/>
      <c r="L1156" s="162"/>
    </row>
    <row r="1157" spans="2:12">
      <c r="B1157" s="645" t="s">
        <v>4466</v>
      </c>
      <c r="C1157" s="619" t="s">
        <v>4467</v>
      </c>
      <c r="E1157" s="620"/>
      <c r="K1157" s="335"/>
      <c r="L1157" s="162"/>
    </row>
    <row r="1158" spans="2:12">
      <c r="B1158" s="645" t="s">
        <v>4468</v>
      </c>
      <c r="C1158" s="619" t="s">
        <v>4469</v>
      </c>
      <c r="E1158" s="620"/>
      <c r="K1158" s="335"/>
      <c r="L1158" s="162"/>
    </row>
    <row r="1159" spans="2:12">
      <c r="B1159" s="645" t="s">
        <v>4470</v>
      </c>
      <c r="C1159" s="619" t="s">
        <v>4471</v>
      </c>
      <c r="E1159" s="620"/>
      <c r="K1159" s="335"/>
      <c r="L1159" s="162"/>
    </row>
    <row r="1160" spans="2:12">
      <c r="B1160" s="645" t="s">
        <v>4472</v>
      </c>
      <c r="C1160" s="619" t="s">
        <v>4473</v>
      </c>
      <c r="E1160" s="620"/>
      <c r="K1160" s="335"/>
      <c r="L1160" s="162"/>
    </row>
    <row r="1161" spans="2:12">
      <c r="B1161" s="645" t="s">
        <v>4474</v>
      </c>
      <c r="C1161" s="619" t="s">
        <v>4473</v>
      </c>
      <c r="E1161" s="620"/>
      <c r="K1161" s="335"/>
      <c r="L1161" s="162"/>
    </row>
    <row r="1162" spans="2:12">
      <c r="B1162" s="645" t="s">
        <v>4475</v>
      </c>
      <c r="C1162" s="619" t="s">
        <v>4476</v>
      </c>
      <c r="E1162" s="620"/>
      <c r="K1162" s="335"/>
      <c r="L1162" s="162"/>
    </row>
    <row r="1163" spans="2:12">
      <c r="B1163" s="645" t="s">
        <v>4477</v>
      </c>
      <c r="C1163" s="619" t="s">
        <v>4476</v>
      </c>
      <c r="E1163" s="620"/>
      <c r="K1163" s="335"/>
      <c r="L1163" s="162"/>
    </row>
    <row r="1164" spans="2:12">
      <c r="B1164" s="645" t="s">
        <v>4478</v>
      </c>
      <c r="C1164" s="619" t="s">
        <v>4479</v>
      </c>
      <c r="E1164" s="620"/>
      <c r="K1164" s="335"/>
      <c r="L1164" s="162"/>
    </row>
    <row r="1165" spans="2:12">
      <c r="B1165" s="645" t="s">
        <v>4480</v>
      </c>
      <c r="C1165" s="619" t="s">
        <v>4481</v>
      </c>
      <c r="E1165" s="620"/>
      <c r="K1165" s="335"/>
      <c r="L1165" s="162"/>
    </row>
    <row r="1166" spans="2:12">
      <c r="B1166" s="645" t="s">
        <v>4482</v>
      </c>
      <c r="C1166" s="619" t="s">
        <v>4483</v>
      </c>
      <c r="E1166" s="620"/>
      <c r="K1166" s="335"/>
      <c r="L1166" s="162"/>
    </row>
    <row r="1167" spans="2:12">
      <c r="B1167" s="645" t="s">
        <v>4484</v>
      </c>
      <c r="C1167" s="619" t="s">
        <v>4485</v>
      </c>
      <c r="E1167" s="620"/>
      <c r="K1167" s="335"/>
      <c r="L1167" s="162"/>
    </row>
    <row r="1168" spans="2:12">
      <c r="B1168" s="645" t="s">
        <v>4486</v>
      </c>
      <c r="C1168" s="619" t="s">
        <v>4487</v>
      </c>
      <c r="E1168" s="620"/>
      <c r="K1168" s="335"/>
      <c r="L1168" s="162"/>
    </row>
    <row r="1169" spans="2:12">
      <c r="B1169" s="645" t="s">
        <v>4488</v>
      </c>
      <c r="C1169" s="619" t="s">
        <v>4489</v>
      </c>
      <c r="E1169" s="620"/>
      <c r="K1169" s="335"/>
      <c r="L1169" s="162"/>
    </row>
    <row r="1170" spans="2:12">
      <c r="B1170" s="645" t="s">
        <v>4490</v>
      </c>
      <c r="C1170" s="619" t="s">
        <v>4489</v>
      </c>
      <c r="E1170" s="620"/>
      <c r="K1170" s="335"/>
      <c r="L1170" s="162"/>
    </row>
    <row r="1171" spans="2:12">
      <c r="B1171" s="645" t="s">
        <v>4491</v>
      </c>
      <c r="C1171" s="619" t="s">
        <v>4492</v>
      </c>
      <c r="E1171" s="620"/>
      <c r="K1171" s="335"/>
      <c r="L1171" s="162"/>
    </row>
    <row r="1172" spans="2:12">
      <c r="B1172" s="645" t="s">
        <v>4493</v>
      </c>
      <c r="C1172" s="619" t="s">
        <v>4494</v>
      </c>
      <c r="E1172" s="620"/>
      <c r="K1172" s="335"/>
      <c r="L1172" s="162"/>
    </row>
    <row r="1173" spans="2:12">
      <c r="B1173" s="645" t="s">
        <v>4495</v>
      </c>
      <c r="C1173" s="619" t="s">
        <v>4496</v>
      </c>
      <c r="E1173" s="620"/>
      <c r="K1173" s="335"/>
      <c r="L1173" s="162"/>
    </row>
    <row r="1174" spans="2:12">
      <c r="B1174" s="645" t="s">
        <v>4497</v>
      </c>
      <c r="C1174" s="619" t="s">
        <v>4498</v>
      </c>
      <c r="E1174" s="620"/>
      <c r="K1174" s="335"/>
      <c r="L1174" s="162"/>
    </row>
    <row r="1175" spans="2:12">
      <c r="B1175" s="645" t="s">
        <v>4499</v>
      </c>
      <c r="C1175" s="619" t="s">
        <v>4500</v>
      </c>
      <c r="E1175" s="620"/>
      <c r="K1175" s="335"/>
      <c r="L1175" s="162"/>
    </row>
    <row r="1176" spans="2:12">
      <c r="B1176" s="645" t="s">
        <v>4501</v>
      </c>
      <c r="C1176" s="619" t="s">
        <v>4502</v>
      </c>
      <c r="E1176" s="620"/>
      <c r="K1176" s="335"/>
      <c r="L1176" s="162"/>
    </row>
    <row r="1177" spans="2:12">
      <c r="B1177" s="645" t="s">
        <v>4503</v>
      </c>
      <c r="C1177" s="619" t="s">
        <v>5648</v>
      </c>
      <c r="E1177" s="620"/>
      <c r="K1177" s="335"/>
      <c r="L1177" s="162"/>
    </row>
    <row r="1178" spans="2:12">
      <c r="B1178" s="645" t="s">
        <v>5649</v>
      </c>
      <c r="C1178" s="619" t="s">
        <v>5648</v>
      </c>
      <c r="E1178" s="620"/>
      <c r="K1178" s="335"/>
      <c r="L1178" s="162"/>
    </row>
    <row r="1179" spans="2:12">
      <c r="B1179" s="645" t="s">
        <v>5650</v>
      </c>
      <c r="C1179" s="619" t="s">
        <v>5651</v>
      </c>
      <c r="E1179" s="620"/>
      <c r="K1179" s="335"/>
      <c r="L1179" s="162"/>
    </row>
    <row r="1180" spans="2:12">
      <c r="B1180" s="645" t="s">
        <v>5652</v>
      </c>
      <c r="C1180" s="619" t="s">
        <v>3209</v>
      </c>
      <c r="E1180" s="620"/>
      <c r="K1180" s="335"/>
      <c r="L1180" s="162"/>
    </row>
    <row r="1181" spans="2:12">
      <c r="B1181" s="645" t="s">
        <v>3210</v>
      </c>
      <c r="C1181" s="619" t="s">
        <v>3211</v>
      </c>
      <c r="E1181" s="620"/>
      <c r="K1181" s="335"/>
      <c r="L1181" s="162"/>
    </row>
    <row r="1182" spans="2:12">
      <c r="B1182" s="645" t="s">
        <v>3212</v>
      </c>
      <c r="C1182" s="619" t="s">
        <v>3213</v>
      </c>
      <c r="E1182" s="620"/>
      <c r="K1182" s="335"/>
      <c r="L1182" s="162"/>
    </row>
    <row r="1183" spans="2:12">
      <c r="B1183" s="645" t="s">
        <v>3214</v>
      </c>
      <c r="C1183" s="619" t="s">
        <v>3215</v>
      </c>
      <c r="E1183" s="620"/>
      <c r="K1183" s="335"/>
      <c r="L1183" s="162"/>
    </row>
    <row r="1184" spans="2:12">
      <c r="B1184" s="645" t="s">
        <v>3216</v>
      </c>
      <c r="C1184" s="619" t="s">
        <v>3217</v>
      </c>
      <c r="E1184" s="620"/>
      <c r="K1184" s="335"/>
      <c r="L1184" s="162"/>
    </row>
    <row r="1185" spans="2:12">
      <c r="B1185" s="645" t="s">
        <v>3218</v>
      </c>
      <c r="C1185" s="619" t="s">
        <v>3219</v>
      </c>
      <c r="E1185" s="620"/>
      <c r="K1185" s="335"/>
      <c r="L1185" s="162"/>
    </row>
    <row r="1186" spans="2:12">
      <c r="B1186" s="645" t="s">
        <v>3220</v>
      </c>
      <c r="C1186" s="619" t="s">
        <v>3221</v>
      </c>
      <c r="E1186" s="620"/>
      <c r="K1186" s="335"/>
      <c r="L1186" s="162"/>
    </row>
    <row r="1187" spans="2:12">
      <c r="B1187" s="645" t="s">
        <v>3222</v>
      </c>
      <c r="C1187" s="619" t="s">
        <v>3221</v>
      </c>
      <c r="E1187" s="620"/>
      <c r="K1187" s="335"/>
      <c r="L1187" s="162"/>
    </row>
    <row r="1188" spans="2:12">
      <c r="B1188" s="645" t="s">
        <v>3223</v>
      </c>
      <c r="C1188" s="619" t="s">
        <v>3224</v>
      </c>
      <c r="E1188" s="620"/>
      <c r="K1188" s="335"/>
      <c r="L1188" s="162"/>
    </row>
    <row r="1189" spans="2:12">
      <c r="B1189" s="645" t="s">
        <v>3225</v>
      </c>
      <c r="C1189" s="619" t="s">
        <v>3224</v>
      </c>
      <c r="E1189" s="620"/>
      <c r="K1189" s="335"/>
      <c r="L1189" s="162"/>
    </row>
    <row r="1190" spans="2:12">
      <c r="B1190" s="645" t="s">
        <v>3226</v>
      </c>
      <c r="C1190" s="619" t="s">
        <v>3227</v>
      </c>
      <c r="E1190" s="620"/>
      <c r="K1190" s="335"/>
      <c r="L1190" s="162"/>
    </row>
    <row r="1191" spans="2:12">
      <c r="B1191" s="645" t="s">
        <v>3228</v>
      </c>
      <c r="C1191" s="619" t="s">
        <v>3229</v>
      </c>
      <c r="E1191" s="620"/>
      <c r="K1191" s="335"/>
      <c r="L1191" s="162"/>
    </row>
    <row r="1192" spans="2:12">
      <c r="B1192" s="645" t="s">
        <v>3230</v>
      </c>
      <c r="C1192" s="619" t="s">
        <v>3229</v>
      </c>
      <c r="E1192" s="620"/>
      <c r="K1192" s="335"/>
      <c r="L1192" s="162"/>
    </row>
    <row r="1193" spans="2:12">
      <c r="B1193" s="645" t="s">
        <v>3231</v>
      </c>
      <c r="C1193" s="619" t="s">
        <v>3229</v>
      </c>
      <c r="E1193" s="620"/>
      <c r="K1193" s="335"/>
      <c r="L1193" s="162"/>
    </row>
    <row r="1194" spans="2:12">
      <c r="B1194" s="645" t="s">
        <v>3232</v>
      </c>
      <c r="C1194" s="619" t="s">
        <v>3233</v>
      </c>
      <c r="E1194" s="620"/>
      <c r="K1194" s="335"/>
      <c r="L1194" s="162"/>
    </row>
    <row r="1195" spans="2:12">
      <c r="B1195" s="645" t="s">
        <v>3234</v>
      </c>
      <c r="C1195" s="619" t="s">
        <v>3235</v>
      </c>
      <c r="E1195" s="620"/>
      <c r="K1195" s="335"/>
      <c r="L1195" s="162"/>
    </row>
    <row r="1196" spans="2:12">
      <c r="B1196" s="645" t="s">
        <v>3236</v>
      </c>
      <c r="C1196" s="619" t="s">
        <v>3237</v>
      </c>
      <c r="E1196" s="620"/>
      <c r="K1196" s="335"/>
      <c r="L1196" s="162"/>
    </row>
    <row r="1197" spans="2:12">
      <c r="B1197" s="645" t="s">
        <v>3238</v>
      </c>
      <c r="C1197" s="619" t="s">
        <v>3239</v>
      </c>
      <c r="E1197" s="620"/>
      <c r="K1197" s="335"/>
      <c r="L1197" s="162"/>
    </row>
    <row r="1198" spans="2:12">
      <c r="B1198" s="645" t="s">
        <v>3240</v>
      </c>
      <c r="C1198" s="619" t="s">
        <v>3241</v>
      </c>
      <c r="E1198" s="620"/>
      <c r="K1198" s="335"/>
      <c r="L1198" s="162"/>
    </row>
    <row r="1199" spans="2:12">
      <c r="B1199" s="645" t="s">
        <v>3242</v>
      </c>
      <c r="C1199" s="619" t="s">
        <v>3241</v>
      </c>
      <c r="E1199" s="620"/>
      <c r="K1199" s="335"/>
      <c r="L1199" s="162"/>
    </row>
    <row r="1200" spans="2:12">
      <c r="B1200" s="645" t="s">
        <v>3243</v>
      </c>
      <c r="C1200" s="619" t="s">
        <v>3244</v>
      </c>
      <c r="E1200" s="620"/>
      <c r="K1200" s="335"/>
      <c r="L1200" s="162"/>
    </row>
    <row r="1201" spans="2:12">
      <c r="B1201" s="645" t="s">
        <v>3245</v>
      </c>
      <c r="C1201" s="619" t="s">
        <v>3244</v>
      </c>
      <c r="E1201" s="620"/>
      <c r="K1201" s="335"/>
      <c r="L1201" s="162"/>
    </row>
    <row r="1202" spans="2:12">
      <c r="B1202" s="645" t="s">
        <v>3246</v>
      </c>
      <c r="C1202" s="619" t="s">
        <v>3247</v>
      </c>
      <c r="E1202" s="620"/>
      <c r="K1202" s="335"/>
      <c r="L1202" s="162"/>
    </row>
    <row r="1203" spans="2:12">
      <c r="B1203" s="645" t="s">
        <v>3248</v>
      </c>
      <c r="C1203" s="619" t="s">
        <v>3247</v>
      </c>
      <c r="E1203" s="620"/>
      <c r="K1203" s="335"/>
      <c r="L1203" s="162"/>
    </row>
    <row r="1204" spans="2:12">
      <c r="B1204" s="645" t="s">
        <v>3249</v>
      </c>
      <c r="C1204" s="619" t="s">
        <v>3250</v>
      </c>
      <c r="E1204" s="620"/>
      <c r="K1204" s="335"/>
      <c r="L1204" s="162"/>
    </row>
    <row r="1205" spans="2:12">
      <c r="B1205" s="645" t="s">
        <v>3251</v>
      </c>
      <c r="C1205" s="619" t="s">
        <v>3250</v>
      </c>
      <c r="E1205" s="620"/>
      <c r="K1205" s="335"/>
      <c r="L1205" s="162"/>
    </row>
    <row r="1206" spans="2:12">
      <c r="B1206" s="645" t="s">
        <v>3252</v>
      </c>
      <c r="C1206" s="619" t="s">
        <v>3250</v>
      </c>
      <c r="E1206" s="620"/>
      <c r="K1206" s="335"/>
      <c r="L1206" s="162"/>
    </row>
    <row r="1207" spans="2:12">
      <c r="B1207" s="645" t="s">
        <v>3253</v>
      </c>
      <c r="C1207" s="619" t="s">
        <v>3254</v>
      </c>
      <c r="E1207" s="620"/>
      <c r="K1207" s="335"/>
      <c r="L1207" s="162"/>
    </row>
    <row r="1208" spans="2:12">
      <c r="B1208" s="645" t="s">
        <v>3255</v>
      </c>
      <c r="C1208" s="619" t="s">
        <v>3256</v>
      </c>
      <c r="E1208" s="620"/>
      <c r="K1208" s="335"/>
      <c r="L1208" s="162"/>
    </row>
    <row r="1209" spans="2:12">
      <c r="B1209" s="645" t="s">
        <v>3257</v>
      </c>
      <c r="C1209" s="619" t="s">
        <v>3256</v>
      </c>
      <c r="E1209" s="620"/>
      <c r="K1209" s="335"/>
      <c r="L1209" s="162"/>
    </row>
    <row r="1210" spans="2:12">
      <c r="B1210" s="645" t="s">
        <v>3258</v>
      </c>
      <c r="C1210" s="619" t="s">
        <v>3259</v>
      </c>
      <c r="E1210" s="620"/>
      <c r="K1210" s="335"/>
      <c r="L1210" s="162"/>
    </row>
    <row r="1211" spans="2:12">
      <c r="B1211" s="645" t="s">
        <v>3260</v>
      </c>
      <c r="C1211" s="619" t="s">
        <v>3261</v>
      </c>
      <c r="E1211" s="620"/>
      <c r="K1211" s="335"/>
      <c r="L1211" s="162"/>
    </row>
    <row r="1212" spans="2:12">
      <c r="B1212" s="645" t="s">
        <v>3262</v>
      </c>
      <c r="C1212" s="619" t="s">
        <v>3263</v>
      </c>
      <c r="E1212" s="620"/>
      <c r="K1212" s="335"/>
      <c r="L1212" s="162"/>
    </row>
    <row r="1213" spans="2:12">
      <c r="B1213" s="645" t="s">
        <v>3264</v>
      </c>
      <c r="C1213" s="619" t="s">
        <v>3263</v>
      </c>
      <c r="E1213" s="620"/>
      <c r="K1213" s="335"/>
      <c r="L1213" s="162"/>
    </row>
    <row r="1214" spans="2:12">
      <c r="B1214" s="645" t="s">
        <v>3265</v>
      </c>
      <c r="C1214" s="619" t="s">
        <v>3263</v>
      </c>
      <c r="E1214" s="620"/>
      <c r="K1214" s="335"/>
      <c r="L1214" s="162"/>
    </row>
    <row r="1215" spans="2:12">
      <c r="B1215" s="645" t="s">
        <v>3266</v>
      </c>
      <c r="C1215" s="619" t="s">
        <v>3267</v>
      </c>
      <c r="E1215" s="620"/>
      <c r="K1215" s="335"/>
      <c r="L1215" s="162"/>
    </row>
    <row r="1216" spans="2:12">
      <c r="B1216" s="645" t="s">
        <v>3268</v>
      </c>
      <c r="C1216" s="619" t="s">
        <v>3269</v>
      </c>
      <c r="E1216" s="620"/>
      <c r="K1216" s="335"/>
      <c r="L1216" s="162"/>
    </row>
    <row r="1217" spans="2:12">
      <c r="B1217" s="645" t="s">
        <v>3270</v>
      </c>
      <c r="C1217" s="619" t="s">
        <v>3269</v>
      </c>
      <c r="E1217" s="620"/>
      <c r="K1217" s="335"/>
      <c r="L1217" s="162"/>
    </row>
    <row r="1218" spans="2:12">
      <c r="B1218" s="645" t="s">
        <v>3271</v>
      </c>
      <c r="C1218" s="619" t="s">
        <v>3269</v>
      </c>
      <c r="E1218" s="620"/>
      <c r="K1218" s="335"/>
      <c r="L1218" s="162"/>
    </row>
    <row r="1219" spans="2:12">
      <c r="B1219" s="645" t="s">
        <v>3272</v>
      </c>
      <c r="C1219" s="619" t="s">
        <v>3273</v>
      </c>
      <c r="E1219" s="620"/>
      <c r="K1219" s="335"/>
      <c r="L1219" s="162"/>
    </row>
    <row r="1220" spans="2:12">
      <c r="B1220" s="645" t="s">
        <v>3274</v>
      </c>
      <c r="C1220" s="619" t="s">
        <v>3273</v>
      </c>
      <c r="E1220" s="620"/>
      <c r="K1220" s="335"/>
      <c r="L1220" s="162"/>
    </row>
    <row r="1221" spans="2:12">
      <c r="B1221" s="645" t="s">
        <v>3275</v>
      </c>
      <c r="C1221" s="619" t="s">
        <v>3273</v>
      </c>
      <c r="E1221" s="620"/>
      <c r="K1221" s="335"/>
      <c r="L1221" s="162"/>
    </row>
    <row r="1222" spans="2:12">
      <c r="B1222" s="645" t="s">
        <v>3276</v>
      </c>
      <c r="C1222" s="619" t="s">
        <v>3277</v>
      </c>
      <c r="E1222" s="620"/>
      <c r="K1222" s="335"/>
      <c r="L1222" s="162"/>
    </row>
    <row r="1223" spans="2:12">
      <c r="B1223" s="645" t="s">
        <v>3278</v>
      </c>
      <c r="C1223" s="619" t="s">
        <v>3277</v>
      </c>
      <c r="E1223" s="620"/>
      <c r="K1223" s="335"/>
      <c r="L1223" s="162"/>
    </row>
    <row r="1224" spans="2:12">
      <c r="B1224" s="645" t="s">
        <v>3279</v>
      </c>
      <c r="C1224" s="619" t="s">
        <v>3277</v>
      </c>
      <c r="E1224" s="620"/>
      <c r="K1224" s="335"/>
      <c r="L1224" s="162"/>
    </row>
    <row r="1225" spans="2:12">
      <c r="B1225" s="645" t="s">
        <v>3280</v>
      </c>
      <c r="C1225" s="619" t="s">
        <v>3281</v>
      </c>
      <c r="E1225" s="620"/>
      <c r="K1225" s="335"/>
      <c r="L1225" s="162"/>
    </row>
    <row r="1226" spans="2:12">
      <c r="B1226" s="645" t="s">
        <v>3282</v>
      </c>
      <c r="C1226" s="619" t="s">
        <v>3283</v>
      </c>
      <c r="E1226" s="620"/>
      <c r="K1226" s="335"/>
      <c r="L1226" s="162"/>
    </row>
    <row r="1227" spans="2:12">
      <c r="B1227" s="645" t="s">
        <v>3284</v>
      </c>
      <c r="C1227" s="619" t="s">
        <v>3285</v>
      </c>
      <c r="E1227" s="620"/>
      <c r="K1227" s="335"/>
      <c r="L1227" s="162"/>
    </row>
    <row r="1228" spans="2:12">
      <c r="B1228" s="645" t="s">
        <v>3286</v>
      </c>
      <c r="C1228" s="619" t="s">
        <v>3285</v>
      </c>
      <c r="E1228" s="620"/>
      <c r="K1228" s="335"/>
      <c r="L1228" s="162"/>
    </row>
    <row r="1229" spans="2:12">
      <c r="B1229" s="645" t="s">
        <v>3287</v>
      </c>
      <c r="C1229" s="619" t="s">
        <v>3288</v>
      </c>
      <c r="E1229" s="620"/>
      <c r="K1229" s="335"/>
      <c r="L1229" s="162"/>
    </row>
    <row r="1230" spans="2:12">
      <c r="B1230" s="645" t="s">
        <v>3289</v>
      </c>
      <c r="C1230" s="619" t="s">
        <v>3290</v>
      </c>
      <c r="E1230" s="620"/>
      <c r="K1230" s="335"/>
      <c r="L1230" s="162"/>
    </row>
    <row r="1231" spans="2:12">
      <c r="B1231" s="645" t="s">
        <v>3291</v>
      </c>
      <c r="C1231" s="619" t="s">
        <v>3292</v>
      </c>
      <c r="E1231" s="620"/>
      <c r="K1231" s="335"/>
      <c r="L1231" s="162"/>
    </row>
    <row r="1232" spans="2:12">
      <c r="B1232" s="645" t="s">
        <v>3293</v>
      </c>
      <c r="C1232" s="619" t="s">
        <v>3294</v>
      </c>
      <c r="E1232" s="620"/>
      <c r="K1232" s="335"/>
      <c r="L1232" s="162"/>
    </row>
    <row r="1233" spans="2:12">
      <c r="B1233" s="645" t="s">
        <v>2831</v>
      </c>
      <c r="C1233" s="619" t="s">
        <v>4882</v>
      </c>
      <c r="E1233" s="620"/>
      <c r="K1233" s="335"/>
      <c r="L1233" s="162"/>
    </row>
    <row r="1234" spans="2:12">
      <c r="B1234" s="645" t="s">
        <v>4883</v>
      </c>
      <c r="C1234" s="619" t="s">
        <v>4882</v>
      </c>
      <c r="E1234" s="620"/>
      <c r="K1234" s="335"/>
      <c r="L1234" s="162"/>
    </row>
    <row r="1235" spans="2:12">
      <c r="B1235" s="645" t="s">
        <v>4884</v>
      </c>
      <c r="C1235" s="619" t="s">
        <v>4885</v>
      </c>
      <c r="E1235" s="620"/>
      <c r="K1235" s="335"/>
      <c r="L1235" s="162"/>
    </row>
    <row r="1236" spans="2:12">
      <c r="B1236" s="645" t="s">
        <v>4886</v>
      </c>
      <c r="C1236" s="619" t="s">
        <v>4885</v>
      </c>
      <c r="E1236" s="620"/>
      <c r="K1236" s="335"/>
      <c r="L1236" s="162"/>
    </row>
    <row r="1237" spans="2:12">
      <c r="B1237" s="645" t="s">
        <v>4887</v>
      </c>
      <c r="C1237" s="619" t="s">
        <v>4888</v>
      </c>
      <c r="E1237" s="620"/>
      <c r="K1237" s="335"/>
      <c r="L1237" s="162"/>
    </row>
    <row r="1238" spans="2:12">
      <c r="B1238" s="645" t="s">
        <v>4889</v>
      </c>
      <c r="C1238" s="619" t="s">
        <v>4888</v>
      </c>
      <c r="E1238" s="620"/>
      <c r="K1238" s="335"/>
      <c r="L1238" s="162"/>
    </row>
    <row r="1239" spans="2:12">
      <c r="B1239" s="645" t="s">
        <v>4890</v>
      </c>
      <c r="C1239" s="619" t="s">
        <v>4891</v>
      </c>
      <c r="E1239" s="620"/>
      <c r="K1239" s="335"/>
      <c r="L1239" s="162"/>
    </row>
    <row r="1240" spans="2:12">
      <c r="B1240" s="645" t="s">
        <v>4892</v>
      </c>
      <c r="C1240" s="619" t="s">
        <v>4891</v>
      </c>
      <c r="E1240" s="620"/>
      <c r="K1240" s="335"/>
      <c r="L1240" s="162"/>
    </row>
    <row r="1241" spans="2:12">
      <c r="B1241" s="645" t="s">
        <v>4893</v>
      </c>
      <c r="C1241" s="619" t="s">
        <v>4891</v>
      </c>
      <c r="E1241" s="620"/>
      <c r="K1241" s="335"/>
      <c r="L1241" s="162"/>
    </row>
    <row r="1242" spans="2:12">
      <c r="B1242" s="645" t="s">
        <v>4894</v>
      </c>
      <c r="C1242" s="619" t="s">
        <v>4895</v>
      </c>
      <c r="E1242" s="620"/>
      <c r="K1242" s="335"/>
      <c r="L1242" s="162"/>
    </row>
    <row r="1243" spans="2:12">
      <c r="B1243" s="645" t="s">
        <v>4896</v>
      </c>
      <c r="C1243" s="619" t="s">
        <v>4895</v>
      </c>
      <c r="E1243" s="620"/>
      <c r="K1243" s="335"/>
      <c r="L1243" s="162"/>
    </row>
    <row r="1244" spans="2:12">
      <c r="B1244" s="645" t="s">
        <v>4897</v>
      </c>
      <c r="C1244" s="619" t="s">
        <v>4898</v>
      </c>
      <c r="E1244" s="620"/>
      <c r="K1244" s="335"/>
      <c r="L1244" s="162"/>
    </row>
    <row r="1245" spans="2:12">
      <c r="B1245" s="645" t="s">
        <v>4899</v>
      </c>
      <c r="C1245" s="619" t="s">
        <v>4900</v>
      </c>
      <c r="E1245" s="620"/>
      <c r="K1245" s="335"/>
      <c r="L1245" s="162"/>
    </row>
    <row r="1246" spans="2:12">
      <c r="B1246" s="645" t="s">
        <v>4901</v>
      </c>
      <c r="C1246" s="619" t="s">
        <v>4902</v>
      </c>
      <c r="E1246" s="620"/>
      <c r="K1246" s="335"/>
      <c r="L1246" s="162"/>
    </row>
    <row r="1247" spans="2:12">
      <c r="B1247" s="645" t="s">
        <v>4903</v>
      </c>
      <c r="C1247" s="619" t="s">
        <v>4904</v>
      </c>
      <c r="E1247" s="620"/>
      <c r="K1247" s="335"/>
      <c r="L1247" s="162"/>
    </row>
    <row r="1248" spans="2:12">
      <c r="B1248" s="645" t="s">
        <v>4905</v>
      </c>
      <c r="C1248" s="619" t="s">
        <v>4906</v>
      </c>
      <c r="E1248" s="620"/>
      <c r="K1248" s="335"/>
      <c r="L1248" s="162"/>
    </row>
    <row r="1249" spans="2:12">
      <c r="B1249" s="645" t="s">
        <v>4907</v>
      </c>
      <c r="C1249" s="619" t="s">
        <v>4906</v>
      </c>
      <c r="E1249" s="620"/>
      <c r="K1249" s="335"/>
      <c r="L1249" s="162"/>
    </row>
    <row r="1250" spans="2:12">
      <c r="B1250" s="645" t="s">
        <v>4908</v>
      </c>
      <c r="C1250" s="619" t="s">
        <v>4909</v>
      </c>
      <c r="E1250" s="620"/>
      <c r="K1250" s="335"/>
      <c r="L1250" s="162"/>
    </row>
    <row r="1251" spans="2:12">
      <c r="B1251" s="645" t="s">
        <v>4910</v>
      </c>
      <c r="C1251" s="619" t="s">
        <v>4909</v>
      </c>
      <c r="E1251" s="620"/>
      <c r="K1251" s="335"/>
      <c r="L1251" s="162"/>
    </row>
    <row r="1252" spans="2:12">
      <c r="B1252" s="645" t="s">
        <v>4911</v>
      </c>
      <c r="C1252" s="619" t="s">
        <v>4912</v>
      </c>
      <c r="E1252" s="620"/>
      <c r="K1252" s="335"/>
      <c r="L1252" s="162"/>
    </row>
    <row r="1253" spans="2:12">
      <c r="B1253" s="645" t="s">
        <v>4913</v>
      </c>
      <c r="C1253" s="619" t="s">
        <v>4912</v>
      </c>
      <c r="E1253" s="620"/>
      <c r="K1253" s="335"/>
      <c r="L1253" s="162"/>
    </row>
    <row r="1254" spans="2:12">
      <c r="B1254" s="645" t="s">
        <v>4914</v>
      </c>
      <c r="C1254" s="619" t="s">
        <v>4912</v>
      </c>
      <c r="E1254" s="620"/>
      <c r="K1254" s="335"/>
      <c r="L1254" s="162"/>
    </row>
    <row r="1255" spans="2:12">
      <c r="B1255" s="645" t="s">
        <v>4915</v>
      </c>
      <c r="C1255" s="619" t="s">
        <v>4916</v>
      </c>
      <c r="E1255" s="620"/>
      <c r="K1255" s="335"/>
      <c r="L1255" s="162"/>
    </row>
    <row r="1256" spans="2:12">
      <c r="B1256" s="645" t="s">
        <v>4917</v>
      </c>
      <c r="C1256" s="619" t="s">
        <v>4918</v>
      </c>
      <c r="E1256" s="620"/>
      <c r="K1256" s="335"/>
      <c r="L1256" s="162"/>
    </row>
    <row r="1257" spans="2:12">
      <c r="B1257" s="645" t="s">
        <v>4919</v>
      </c>
      <c r="C1257" s="619" t="s">
        <v>4920</v>
      </c>
      <c r="E1257" s="620"/>
      <c r="K1257" s="335"/>
      <c r="L1257" s="162"/>
    </row>
    <row r="1258" spans="2:12">
      <c r="B1258" s="645" t="s">
        <v>4921</v>
      </c>
      <c r="C1258" s="619" t="s">
        <v>4920</v>
      </c>
      <c r="E1258" s="620"/>
      <c r="K1258" s="335"/>
      <c r="L1258" s="162"/>
    </row>
    <row r="1259" spans="2:12">
      <c r="B1259" s="645" t="s">
        <v>4922</v>
      </c>
      <c r="C1259" s="619" t="s">
        <v>4923</v>
      </c>
      <c r="E1259" s="620"/>
      <c r="K1259" s="335"/>
      <c r="L1259" s="162"/>
    </row>
    <row r="1260" spans="2:12">
      <c r="B1260" s="645" t="s">
        <v>4924</v>
      </c>
      <c r="C1260" s="619" t="s">
        <v>4925</v>
      </c>
      <c r="E1260" s="620"/>
      <c r="K1260" s="335"/>
      <c r="L1260" s="162"/>
    </row>
    <row r="1261" spans="2:12">
      <c r="B1261" s="645" t="s">
        <v>4926</v>
      </c>
      <c r="C1261" s="619" t="s">
        <v>4927</v>
      </c>
      <c r="E1261" s="620"/>
      <c r="K1261" s="335"/>
      <c r="L1261" s="162"/>
    </row>
    <row r="1262" spans="2:12">
      <c r="B1262" s="645" t="s">
        <v>4928</v>
      </c>
      <c r="C1262" s="619" t="s">
        <v>4929</v>
      </c>
      <c r="E1262" s="620"/>
      <c r="K1262" s="335"/>
      <c r="L1262" s="162"/>
    </row>
    <row r="1263" spans="2:12">
      <c r="B1263" s="645" t="s">
        <v>4930</v>
      </c>
      <c r="C1263" s="619" t="s">
        <v>4931</v>
      </c>
      <c r="E1263" s="620"/>
      <c r="K1263" s="335"/>
      <c r="L1263" s="162"/>
    </row>
    <row r="1264" spans="2:12">
      <c r="B1264" s="645" t="s">
        <v>4932</v>
      </c>
      <c r="C1264" s="619" t="s">
        <v>4933</v>
      </c>
      <c r="E1264" s="620"/>
      <c r="K1264" s="335"/>
      <c r="L1264" s="162"/>
    </row>
    <row r="1265" spans="2:12">
      <c r="B1265" s="645" t="s">
        <v>4934</v>
      </c>
      <c r="C1265" s="619" t="s">
        <v>4935</v>
      </c>
      <c r="E1265" s="620"/>
      <c r="K1265" s="335"/>
      <c r="L1265" s="162"/>
    </row>
    <row r="1266" spans="2:12">
      <c r="B1266" s="645" t="s">
        <v>4936</v>
      </c>
      <c r="C1266" s="619" t="s">
        <v>4935</v>
      </c>
      <c r="E1266" s="620"/>
      <c r="K1266" s="335"/>
      <c r="L1266" s="162"/>
    </row>
    <row r="1267" spans="2:12">
      <c r="B1267" s="645" t="s">
        <v>4937</v>
      </c>
      <c r="C1267" s="619" t="s">
        <v>4938</v>
      </c>
      <c r="E1267" s="620"/>
      <c r="K1267" s="335"/>
      <c r="L1267" s="162"/>
    </row>
    <row r="1268" spans="2:12">
      <c r="B1268" s="645" t="s">
        <v>4939</v>
      </c>
      <c r="C1268" s="619" t="s">
        <v>4940</v>
      </c>
      <c r="E1268" s="620"/>
      <c r="K1268" s="335"/>
      <c r="L1268" s="162"/>
    </row>
    <row r="1269" spans="2:12">
      <c r="B1269" s="645" t="s">
        <v>4941</v>
      </c>
      <c r="C1269" s="619" t="s">
        <v>4942</v>
      </c>
      <c r="E1269" s="620"/>
      <c r="K1269" s="335"/>
      <c r="L1269" s="162"/>
    </row>
    <row r="1270" spans="2:12">
      <c r="B1270" s="645" t="s">
        <v>4943</v>
      </c>
      <c r="C1270" s="619" t="s">
        <v>4944</v>
      </c>
      <c r="E1270" s="620"/>
      <c r="K1270" s="335"/>
      <c r="L1270" s="162"/>
    </row>
    <row r="1271" spans="2:12">
      <c r="B1271" s="645" t="s">
        <v>4945</v>
      </c>
      <c r="C1271" s="619" t="s">
        <v>4946</v>
      </c>
      <c r="E1271" s="620"/>
      <c r="K1271" s="335"/>
      <c r="L1271" s="162"/>
    </row>
    <row r="1272" spans="2:12">
      <c r="B1272" s="645" t="s">
        <v>4947</v>
      </c>
      <c r="C1272" s="619" t="s">
        <v>4948</v>
      </c>
      <c r="E1272" s="620"/>
      <c r="K1272" s="335"/>
      <c r="L1272" s="162"/>
    </row>
    <row r="1273" spans="2:12">
      <c r="B1273" s="645" t="s">
        <v>4949</v>
      </c>
      <c r="C1273" s="619" t="s">
        <v>4948</v>
      </c>
      <c r="E1273" s="620"/>
      <c r="K1273" s="335"/>
      <c r="L1273" s="162"/>
    </row>
    <row r="1274" spans="2:12">
      <c r="B1274" s="645" t="s">
        <v>4950</v>
      </c>
      <c r="C1274" s="619" t="s">
        <v>4951</v>
      </c>
      <c r="E1274" s="620"/>
      <c r="K1274" s="335"/>
      <c r="L1274" s="162"/>
    </row>
    <row r="1275" spans="2:12">
      <c r="B1275" s="645" t="s">
        <v>4952</v>
      </c>
      <c r="C1275" s="619" t="s">
        <v>4951</v>
      </c>
      <c r="E1275" s="620"/>
      <c r="K1275" s="335"/>
      <c r="L1275" s="162"/>
    </row>
    <row r="1276" spans="2:12">
      <c r="B1276" s="645" t="s">
        <v>4953</v>
      </c>
      <c r="C1276" s="619" t="s">
        <v>4954</v>
      </c>
      <c r="E1276" s="620"/>
      <c r="K1276" s="335"/>
      <c r="L1276" s="162"/>
    </row>
    <row r="1277" spans="2:12">
      <c r="B1277" s="645" t="s">
        <v>4955</v>
      </c>
      <c r="C1277" s="619" t="s">
        <v>4956</v>
      </c>
      <c r="E1277" s="620"/>
      <c r="K1277" s="335"/>
      <c r="L1277" s="162"/>
    </row>
    <row r="1278" spans="2:12">
      <c r="B1278" s="645" t="s">
        <v>4957</v>
      </c>
      <c r="C1278" s="619" t="s">
        <v>4958</v>
      </c>
      <c r="E1278" s="620"/>
      <c r="K1278" s="335"/>
      <c r="L1278" s="162"/>
    </row>
    <row r="1279" spans="2:12">
      <c r="B1279" s="645" t="s">
        <v>4959</v>
      </c>
      <c r="C1279" s="619" t="s">
        <v>4960</v>
      </c>
      <c r="E1279" s="620"/>
      <c r="K1279" s="335"/>
      <c r="L1279" s="162"/>
    </row>
    <row r="1280" spans="2:12">
      <c r="B1280" s="645" t="s">
        <v>4961</v>
      </c>
      <c r="C1280" s="619" t="s">
        <v>4960</v>
      </c>
      <c r="E1280" s="620"/>
      <c r="K1280" s="335"/>
      <c r="L1280" s="162"/>
    </row>
    <row r="1281" spans="2:12">
      <c r="B1281" s="645" t="s">
        <v>4962</v>
      </c>
      <c r="C1281" s="619" t="s">
        <v>4963</v>
      </c>
      <c r="E1281" s="620"/>
      <c r="K1281" s="335"/>
      <c r="L1281" s="162"/>
    </row>
    <row r="1282" spans="2:12">
      <c r="B1282" s="645" t="s">
        <v>4964</v>
      </c>
      <c r="C1282" s="619" t="s">
        <v>4963</v>
      </c>
      <c r="E1282" s="620"/>
      <c r="K1282" s="335"/>
      <c r="L1282" s="162"/>
    </row>
    <row r="1283" spans="2:12">
      <c r="B1283" s="645" t="s">
        <v>4965</v>
      </c>
      <c r="C1283" s="619" t="s">
        <v>4966</v>
      </c>
      <c r="E1283" s="620"/>
      <c r="K1283" s="335"/>
      <c r="L1283" s="162"/>
    </row>
    <row r="1284" spans="2:12">
      <c r="B1284" s="645" t="s">
        <v>4967</v>
      </c>
      <c r="C1284" s="619" t="s">
        <v>4968</v>
      </c>
      <c r="E1284" s="620"/>
      <c r="K1284" s="335"/>
      <c r="L1284" s="162"/>
    </row>
    <row r="1285" spans="2:12">
      <c r="B1285" s="645" t="s">
        <v>4969</v>
      </c>
      <c r="C1285" s="619" t="s">
        <v>4970</v>
      </c>
      <c r="E1285" s="620"/>
      <c r="K1285" s="335"/>
      <c r="L1285" s="162"/>
    </row>
    <row r="1286" spans="2:12">
      <c r="B1286" s="645" t="s">
        <v>4971</v>
      </c>
      <c r="C1286" s="619" t="s">
        <v>4970</v>
      </c>
      <c r="E1286" s="620"/>
      <c r="K1286" s="335"/>
      <c r="L1286" s="162"/>
    </row>
    <row r="1287" spans="2:12">
      <c r="B1287" s="645" t="s">
        <v>4972</v>
      </c>
      <c r="C1287" s="619" t="s">
        <v>4973</v>
      </c>
      <c r="E1287" s="620"/>
      <c r="K1287" s="335"/>
      <c r="L1287" s="162"/>
    </row>
    <row r="1288" spans="2:12">
      <c r="B1288" s="645" t="s">
        <v>4974</v>
      </c>
      <c r="C1288" s="619" t="s">
        <v>4973</v>
      </c>
      <c r="E1288" s="620"/>
      <c r="K1288" s="335"/>
      <c r="L1288" s="162"/>
    </row>
    <row r="1289" spans="2:12">
      <c r="B1289" s="645" t="s">
        <v>4975</v>
      </c>
      <c r="C1289" s="619" t="s">
        <v>4976</v>
      </c>
      <c r="E1289" s="620"/>
      <c r="K1289" s="335"/>
      <c r="L1289" s="162"/>
    </row>
    <row r="1290" spans="2:12">
      <c r="B1290" s="645" t="s">
        <v>4977</v>
      </c>
      <c r="C1290" s="619" t="s">
        <v>4976</v>
      </c>
      <c r="E1290" s="620"/>
      <c r="K1290" s="335"/>
      <c r="L1290" s="162"/>
    </row>
    <row r="1291" spans="2:12">
      <c r="B1291" s="645" t="s">
        <v>4978</v>
      </c>
      <c r="C1291" s="619" t="s">
        <v>4979</v>
      </c>
      <c r="E1291" s="620"/>
      <c r="K1291" s="335"/>
      <c r="L1291" s="162"/>
    </row>
    <row r="1292" spans="2:12">
      <c r="B1292" s="645" t="s">
        <v>4980</v>
      </c>
      <c r="C1292" s="619" t="s">
        <v>4979</v>
      </c>
      <c r="E1292" s="620"/>
      <c r="K1292" s="335"/>
      <c r="L1292" s="162"/>
    </row>
    <row r="1293" spans="2:12">
      <c r="B1293" s="645" t="s">
        <v>4981</v>
      </c>
      <c r="C1293" s="619" t="s">
        <v>4979</v>
      </c>
      <c r="E1293" s="620"/>
      <c r="K1293" s="335"/>
      <c r="L1293" s="162"/>
    </row>
    <row r="1294" spans="2:12">
      <c r="B1294" s="645" t="s">
        <v>4982</v>
      </c>
      <c r="C1294" s="619" t="s">
        <v>4983</v>
      </c>
      <c r="E1294" s="620"/>
      <c r="K1294" s="335"/>
      <c r="L1294" s="162"/>
    </row>
    <row r="1295" spans="2:12">
      <c r="B1295" s="645" t="s">
        <v>4984</v>
      </c>
      <c r="C1295" s="619" t="s">
        <v>2740</v>
      </c>
      <c r="E1295" s="620"/>
      <c r="K1295" s="335"/>
      <c r="L1295" s="162"/>
    </row>
    <row r="1296" spans="2:12">
      <c r="B1296" s="645" t="s">
        <v>2741</v>
      </c>
      <c r="C1296" s="619" t="s">
        <v>2742</v>
      </c>
      <c r="E1296" s="620"/>
      <c r="K1296" s="335"/>
      <c r="L1296" s="162"/>
    </row>
    <row r="1297" spans="2:12">
      <c r="B1297" s="645" t="s">
        <v>2743</v>
      </c>
      <c r="C1297" s="619" t="s">
        <v>2742</v>
      </c>
      <c r="E1297" s="620"/>
      <c r="K1297" s="335"/>
      <c r="L1297" s="162"/>
    </row>
    <row r="1298" spans="2:12">
      <c r="B1298" s="645" t="s">
        <v>2744</v>
      </c>
      <c r="C1298" s="619" t="s">
        <v>2745</v>
      </c>
      <c r="E1298" s="620"/>
      <c r="K1298" s="335"/>
      <c r="L1298" s="162"/>
    </row>
    <row r="1299" spans="2:12">
      <c r="B1299" s="645" t="s">
        <v>2746</v>
      </c>
      <c r="C1299" s="619" t="s">
        <v>2745</v>
      </c>
      <c r="E1299" s="620"/>
      <c r="K1299" s="335"/>
      <c r="L1299" s="162"/>
    </row>
    <row r="1300" spans="2:12">
      <c r="B1300" s="645" t="s">
        <v>2747</v>
      </c>
      <c r="C1300" s="619" t="s">
        <v>2748</v>
      </c>
      <c r="E1300" s="620"/>
      <c r="K1300" s="335"/>
      <c r="L1300" s="162"/>
    </row>
    <row r="1301" spans="2:12">
      <c r="B1301" s="645" t="s">
        <v>2749</v>
      </c>
      <c r="C1301" s="619" t="s">
        <v>2748</v>
      </c>
      <c r="E1301" s="620"/>
      <c r="K1301" s="335"/>
      <c r="L1301" s="162"/>
    </row>
    <row r="1302" spans="2:12">
      <c r="B1302" s="645" t="s">
        <v>2750</v>
      </c>
      <c r="C1302" s="619" t="s">
        <v>2748</v>
      </c>
      <c r="E1302" s="620"/>
      <c r="K1302" s="335"/>
      <c r="L1302" s="162"/>
    </row>
    <row r="1303" spans="2:12">
      <c r="B1303" s="645" t="s">
        <v>2751</v>
      </c>
      <c r="C1303" s="619" t="s">
        <v>2752</v>
      </c>
      <c r="E1303" s="620"/>
      <c r="K1303" s="335"/>
      <c r="L1303" s="162"/>
    </row>
    <row r="1304" spans="2:12">
      <c r="B1304" s="645" t="s">
        <v>2753</v>
      </c>
      <c r="C1304" s="619" t="s">
        <v>2754</v>
      </c>
      <c r="E1304" s="620"/>
      <c r="K1304" s="335"/>
      <c r="L1304" s="162"/>
    </row>
    <row r="1305" spans="2:12">
      <c r="B1305" s="645" t="s">
        <v>2755</v>
      </c>
      <c r="C1305" s="619" t="s">
        <v>2754</v>
      </c>
      <c r="E1305" s="620"/>
      <c r="K1305" s="335"/>
      <c r="L1305" s="162"/>
    </row>
    <row r="1306" spans="2:12">
      <c r="B1306" s="645" t="s">
        <v>2756</v>
      </c>
      <c r="C1306" s="619" t="s">
        <v>2833</v>
      </c>
      <c r="E1306" s="620"/>
      <c r="K1306" s="335"/>
      <c r="L1306" s="162"/>
    </row>
    <row r="1307" spans="2:12">
      <c r="B1307" s="645" t="s">
        <v>2834</v>
      </c>
      <c r="C1307" s="619" t="s">
        <v>2833</v>
      </c>
      <c r="E1307" s="620"/>
      <c r="K1307" s="335"/>
      <c r="L1307" s="162"/>
    </row>
    <row r="1308" spans="2:12">
      <c r="B1308" s="645" t="s">
        <v>636</v>
      </c>
      <c r="C1308" s="619" t="s">
        <v>2835</v>
      </c>
      <c r="E1308" s="620"/>
      <c r="K1308" s="335"/>
      <c r="L1308" s="162"/>
    </row>
    <row r="1309" spans="2:12">
      <c r="B1309" s="645" t="s">
        <v>2836</v>
      </c>
      <c r="C1309" s="619" t="s">
        <v>2837</v>
      </c>
      <c r="E1309" s="620"/>
      <c r="K1309" s="335"/>
      <c r="L1309" s="162"/>
    </row>
    <row r="1310" spans="2:12">
      <c r="B1310" s="645" t="s">
        <v>2838</v>
      </c>
      <c r="C1310" s="619" t="s">
        <v>2837</v>
      </c>
      <c r="E1310" s="620"/>
      <c r="K1310" s="335"/>
      <c r="L1310" s="162"/>
    </row>
    <row r="1311" spans="2:12">
      <c r="B1311" s="645" t="s">
        <v>2839</v>
      </c>
      <c r="C1311" s="619" t="s">
        <v>2837</v>
      </c>
      <c r="E1311" s="620"/>
      <c r="K1311" s="335"/>
      <c r="L1311" s="162"/>
    </row>
    <row r="1312" spans="2:12">
      <c r="B1312" s="645" t="s">
        <v>2840</v>
      </c>
      <c r="C1312" s="619" t="s">
        <v>2841</v>
      </c>
      <c r="E1312" s="620"/>
      <c r="K1312" s="335"/>
      <c r="L1312" s="162"/>
    </row>
    <row r="1313" spans="2:12">
      <c r="B1313" s="645" t="s">
        <v>2842</v>
      </c>
      <c r="C1313" s="619" t="s">
        <v>2843</v>
      </c>
      <c r="E1313" s="620"/>
      <c r="K1313" s="335"/>
      <c r="L1313" s="162"/>
    </row>
    <row r="1314" spans="2:12">
      <c r="B1314" s="645" t="s">
        <v>2844</v>
      </c>
      <c r="C1314" s="619" t="s">
        <v>2843</v>
      </c>
      <c r="E1314" s="620"/>
      <c r="K1314" s="335"/>
      <c r="L1314" s="162"/>
    </row>
    <row r="1315" spans="2:12">
      <c r="B1315" s="645" t="s">
        <v>2845</v>
      </c>
      <c r="C1315" s="619" t="s">
        <v>2846</v>
      </c>
      <c r="E1315" s="620"/>
      <c r="K1315" s="335"/>
      <c r="L1315" s="162"/>
    </row>
    <row r="1316" spans="2:12">
      <c r="B1316" s="645" t="s">
        <v>2847</v>
      </c>
      <c r="C1316" s="619" t="s">
        <v>2846</v>
      </c>
      <c r="E1316" s="620"/>
      <c r="K1316" s="335"/>
      <c r="L1316" s="162"/>
    </row>
    <row r="1317" spans="2:12">
      <c r="B1317" s="645" t="s">
        <v>2848</v>
      </c>
      <c r="C1317" s="619" t="s">
        <v>2849</v>
      </c>
      <c r="E1317" s="620"/>
      <c r="K1317" s="335"/>
      <c r="L1317" s="162"/>
    </row>
    <row r="1318" spans="2:12">
      <c r="B1318" s="645" t="s">
        <v>2850</v>
      </c>
      <c r="C1318" s="619" t="s">
        <v>2849</v>
      </c>
      <c r="E1318" s="620"/>
      <c r="K1318" s="335"/>
      <c r="L1318" s="162"/>
    </row>
    <row r="1319" spans="2:12">
      <c r="B1319" s="645" t="s">
        <v>2851</v>
      </c>
      <c r="C1319" s="619" t="s">
        <v>2852</v>
      </c>
      <c r="E1319" s="620"/>
      <c r="K1319" s="335"/>
      <c r="L1319" s="162"/>
    </row>
    <row r="1320" spans="2:12">
      <c r="B1320" s="645" t="s">
        <v>2853</v>
      </c>
      <c r="C1320" s="619" t="s">
        <v>2854</v>
      </c>
      <c r="E1320" s="620"/>
      <c r="K1320" s="335"/>
      <c r="L1320" s="162"/>
    </row>
    <row r="1321" spans="2:12">
      <c r="B1321" s="645" t="s">
        <v>2855</v>
      </c>
      <c r="C1321" s="619" t="s">
        <v>2854</v>
      </c>
      <c r="E1321" s="620"/>
      <c r="K1321" s="335"/>
      <c r="L1321" s="162"/>
    </row>
    <row r="1322" spans="2:12">
      <c r="B1322" s="645" t="s">
        <v>2856</v>
      </c>
      <c r="C1322" s="619" t="s">
        <v>2857</v>
      </c>
      <c r="E1322" s="620"/>
      <c r="K1322" s="335"/>
      <c r="L1322" s="162"/>
    </row>
    <row r="1323" spans="2:12">
      <c r="B1323" s="645" t="s">
        <v>2858</v>
      </c>
      <c r="C1323" s="619" t="s">
        <v>2857</v>
      </c>
      <c r="E1323" s="620"/>
      <c r="K1323" s="335"/>
      <c r="L1323" s="162"/>
    </row>
    <row r="1324" spans="2:12">
      <c r="B1324" s="645" t="s">
        <v>2859</v>
      </c>
      <c r="C1324" s="619" t="s">
        <v>2860</v>
      </c>
      <c r="E1324" s="620"/>
      <c r="K1324" s="335"/>
      <c r="L1324" s="162"/>
    </row>
    <row r="1325" spans="2:12">
      <c r="B1325" s="645" t="s">
        <v>2861</v>
      </c>
      <c r="C1325" s="619" t="s">
        <v>2860</v>
      </c>
      <c r="E1325" s="620"/>
      <c r="K1325" s="335"/>
      <c r="L1325" s="162"/>
    </row>
    <row r="1326" spans="2:12">
      <c r="B1326" s="645" t="s">
        <v>2862</v>
      </c>
      <c r="C1326" s="619" t="s">
        <v>2863</v>
      </c>
      <c r="E1326" s="620"/>
      <c r="K1326" s="335"/>
      <c r="L1326" s="162"/>
    </row>
    <row r="1327" spans="2:12">
      <c r="B1327" s="645" t="s">
        <v>2864</v>
      </c>
      <c r="C1327" s="619" t="s">
        <v>2863</v>
      </c>
      <c r="E1327" s="620"/>
      <c r="K1327" s="335"/>
      <c r="L1327" s="162"/>
    </row>
    <row r="1328" spans="2:12">
      <c r="B1328" s="645" t="s">
        <v>2865</v>
      </c>
      <c r="C1328" s="619" t="s">
        <v>2866</v>
      </c>
      <c r="E1328" s="620"/>
      <c r="K1328" s="335"/>
      <c r="L1328" s="162"/>
    </row>
    <row r="1329" spans="2:12">
      <c r="B1329" s="645" t="s">
        <v>2867</v>
      </c>
      <c r="C1329" s="619" t="s">
        <v>2866</v>
      </c>
      <c r="E1329" s="620"/>
      <c r="K1329" s="335"/>
      <c r="L1329" s="162"/>
    </row>
    <row r="1330" spans="2:12">
      <c r="B1330" s="645" t="s">
        <v>2868</v>
      </c>
      <c r="C1330" s="619" t="s">
        <v>2866</v>
      </c>
      <c r="E1330" s="620"/>
      <c r="K1330" s="335"/>
      <c r="L1330" s="162"/>
    </row>
    <row r="1331" spans="2:12">
      <c r="B1331" s="645" t="s">
        <v>2869</v>
      </c>
      <c r="C1331" s="619" t="s">
        <v>2870</v>
      </c>
      <c r="E1331" s="620"/>
      <c r="K1331" s="335"/>
      <c r="L1331" s="162"/>
    </row>
    <row r="1332" spans="2:12">
      <c r="B1332" s="645" t="s">
        <v>2871</v>
      </c>
      <c r="C1332" s="619" t="s">
        <v>2872</v>
      </c>
      <c r="E1332" s="620"/>
      <c r="K1332" s="335"/>
      <c r="L1332" s="162"/>
    </row>
    <row r="1333" spans="2:12">
      <c r="B1333" s="645" t="s">
        <v>5461</v>
      </c>
      <c r="C1333" s="619" t="s">
        <v>2872</v>
      </c>
      <c r="E1333" s="620"/>
      <c r="K1333" s="335"/>
      <c r="L1333" s="162"/>
    </row>
    <row r="1334" spans="2:12">
      <c r="B1334" s="645" t="s">
        <v>5462</v>
      </c>
      <c r="C1334" s="619" t="s">
        <v>2872</v>
      </c>
      <c r="E1334" s="620"/>
      <c r="K1334" s="335"/>
      <c r="L1334" s="162"/>
    </row>
    <row r="1335" spans="2:12">
      <c r="B1335" s="645" t="s">
        <v>5463</v>
      </c>
      <c r="C1335" s="619" t="s">
        <v>5464</v>
      </c>
      <c r="E1335" s="620"/>
      <c r="K1335" s="335"/>
      <c r="L1335" s="162"/>
    </row>
    <row r="1336" spans="2:12">
      <c r="B1336" s="645" t="s">
        <v>5465</v>
      </c>
      <c r="C1336" s="619" t="s">
        <v>5464</v>
      </c>
      <c r="E1336" s="620"/>
      <c r="K1336" s="335"/>
      <c r="L1336" s="162"/>
    </row>
    <row r="1337" spans="2:12">
      <c r="B1337" s="645" t="s">
        <v>5466</v>
      </c>
      <c r="C1337" s="619" t="s">
        <v>5464</v>
      </c>
      <c r="E1337" s="620"/>
      <c r="K1337" s="335"/>
      <c r="L1337" s="162"/>
    </row>
    <row r="1338" spans="2:12">
      <c r="B1338" s="645" t="s">
        <v>5467</v>
      </c>
      <c r="C1338" s="619" t="s">
        <v>5468</v>
      </c>
      <c r="E1338" s="620"/>
      <c r="K1338" s="335"/>
      <c r="L1338" s="162"/>
    </row>
    <row r="1339" spans="2:12">
      <c r="B1339" s="645" t="s">
        <v>5469</v>
      </c>
      <c r="C1339" s="619" t="s">
        <v>5468</v>
      </c>
      <c r="E1339" s="620"/>
      <c r="K1339" s="335"/>
      <c r="L1339" s="162"/>
    </row>
    <row r="1340" spans="2:12">
      <c r="B1340" s="645" t="s">
        <v>5470</v>
      </c>
      <c r="C1340" s="619" t="s">
        <v>5468</v>
      </c>
      <c r="E1340" s="620"/>
      <c r="K1340" s="335"/>
      <c r="L1340" s="162"/>
    </row>
    <row r="1341" spans="2:12">
      <c r="B1341" s="645" t="s">
        <v>5471</v>
      </c>
      <c r="C1341" s="619" t="s">
        <v>5472</v>
      </c>
      <c r="E1341" s="620"/>
      <c r="K1341" s="335"/>
      <c r="L1341" s="162"/>
    </row>
    <row r="1342" spans="2:12">
      <c r="B1342" s="645" t="s">
        <v>5473</v>
      </c>
      <c r="C1342" s="619" t="s">
        <v>5472</v>
      </c>
      <c r="E1342" s="620"/>
      <c r="K1342" s="335"/>
      <c r="L1342" s="162"/>
    </row>
    <row r="1343" spans="2:12">
      <c r="B1343" s="645" t="s">
        <v>5474</v>
      </c>
      <c r="C1343" s="619" t="s">
        <v>5472</v>
      </c>
      <c r="E1343" s="620"/>
      <c r="K1343" s="335"/>
      <c r="L1343" s="162"/>
    </row>
    <row r="1344" spans="2:12">
      <c r="B1344" s="645" t="s">
        <v>5475</v>
      </c>
      <c r="C1344" s="619" t="s">
        <v>5476</v>
      </c>
      <c r="E1344" s="620"/>
      <c r="K1344" s="335"/>
      <c r="L1344" s="162"/>
    </row>
    <row r="1345" spans="2:12">
      <c r="B1345" s="645" t="s">
        <v>5477</v>
      </c>
      <c r="C1345" s="619" t="s">
        <v>5476</v>
      </c>
      <c r="E1345" s="620"/>
      <c r="K1345" s="335"/>
      <c r="L1345" s="162"/>
    </row>
    <row r="1346" spans="2:12">
      <c r="B1346" s="645" t="s">
        <v>5478</v>
      </c>
      <c r="C1346" s="619" t="s">
        <v>5476</v>
      </c>
      <c r="E1346" s="620"/>
      <c r="K1346" s="335"/>
      <c r="L1346" s="162"/>
    </row>
    <row r="1347" spans="2:12">
      <c r="B1347" s="645" t="s">
        <v>5479</v>
      </c>
      <c r="C1347" s="619" t="s">
        <v>3000</v>
      </c>
      <c r="E1347" s="620"/>
      <c r="K1347" s="335"/>
      <c r="L1347" s="162"/>
    </row>
    <row r="1348" spans="2:12">
      <c r="B1348" s="645" t="s">
        <v>2048</v>
      </c>
      <c r="C1348" s="619" t="s">
        <v>3000</v>
      </c>
      <c r="E1348" s="620"/>
      <c r="K1348" s="335"/>
      <c r="L1348" s="162"/>
    </row>
    <row r="1349" spans="2:12">
      <c r="B1349" s="645" t="s">
        <v>2049</v>
      </c>
      <c r="C1349" s="619" t="s">
        <v>3000</v>
      </c>
      <c r="E1349" s="620"/>
      <c r="K1349" s="335"/>
      <c r="L1349" s="162"/>
    </row>
    <row r="1350" spans="2:12">
      <c r="B1350" s="645" t="s">
        <v>2050</v>
      </c>
      <c r="C1350" s="619" t="s">
        <v>2051</v>
      </c>
      <c r="E1350" s="620"/>
      <c r="K1350" s="335"/>
      <c r="L1350" s="162"/>
    </row>
    <row r="1351" spans="2:12">
      <c r="B1351" s="645" t="s">
        <v>2052</v>
      </c>
      <c r="C1351" s="619" t="s">
        <v>2053</v>
      </c>
      <c r="E1351" s="620"/>
      <c r="K1351" s="335"/>
      <c r="L1351" s="162"/>
    </row>
    <row r="1352" spans="2:12">
      <c r="B1352" s="645" t="s">
        <v>2054</v>
      </c>
      <c r="C1352" s="619" t="s">
        <v>2053</v>
      </c>
      <c r="E1352" s="620"/>
      <c r="K1352" s="335"/>
      <c r="L1352" s="162"/>
    </row>
    <row r="1353" spans="2:12">
      <c r="B1353" s="645" t="s">
        <v>2055</v>
      </c>
      <c r="C1353" s="619" t="s">
        <v>2053</v>
      </c>
      <c r="E1353" s="620"/>
      <c r="K1353" s="335"/>
      <c r="L1353" s="162"/>
    </row>
    <row r="1354" spans="2:12">
      <c r="B1354" s="645" t="s">
        <v>2056</v>
      </c>
      <c r="C1354" s="619" t="s">
        <v>2057</v>
      </c>
      <c r="E1354" s="620"/>
      <c r="K1354" s="335"/>
      <c r="L1354" s="162"/>
    </row>
    <row r="1355" spans="2:12">
      <c r="B1355" s="645" t="s">
        <v>2058</v>
      </c>
      <c r="C1355" s="619" t="s">
        <v>2057</v>
      </c>
      <c r="E1355" s="620"/>
      <c r="K1355" s="335"/>
      <c r="L1355" s="162"/>
    </row>
    <row r="1356" spans="2:12">
      <c r="B1356" s="645" t="s">
        <v>2059</v>
      </c>
      <c r="C1356" s="619" t="s">
        <v>2057</v>
      </c>
      <c r="E1356" s="620"/>
      <c r="K1356" s="335"/>
      <c r="L1356" s="162"/>
    </row>
    <row r="1357" spans="2:12">
      <c r="B1357" s="645" t="s">
        <v>2060</v>
      </c>
      <c r="C1357" s="619" t="s">
        <v>2061</v>
      </c>
      <c r="E1357" s="620"/>
      <c r="K1357" s="335"/>
      <c r="L1357" s="162"/>
    </row>
    <row r="1358" spans="2:12">
      <c r="B1358" s="645" t="s">
        <v>2062</v>
      </c>
      <c r="C1358" s="619" t="s">
        <v>2063</v>
      </c>
      <c r="E1358" s="620"/>
      <c r="K1358" s="335"/>
      <c r="L1358" s="162"/>
    </row>
    <row r="1359" spans="2:12">
      <c r="B1359" s="645" t="s">
        <v>2064</v>
      </c>
      <c r="C1359" s="619" t="s">
        <v>2065</v>
      </c>
      <c r="E1359" s="620"/>
      <c r="K1359" s="335"/>
      <c r="L1359" s="162"/>
    </row>
    <row r="1360" spans="2:12">
      <c r="B1360" s="645" t="s">
        <v>2066</v>
      </c>
      <c r="C1360" s="619" t="s">
        <v>2065</v>
      </c>
      <c r="E1360" s="620"/>
      <c r="K1360" s="335"/>
      <c r="L1360" s="162"/>
    </row>
    <row r="1361" spans="2:12">
      <c r="B1361" s="645" t="s">
        <v>2067</v>
      </c>
      <c r="C1361" s="619" t="s">
        <v>2068</v>
      </c>
      <c r="E1361" s="620"/>
      <c r="K1361" s="335"/>
      <c r="L1361" s="162"/>
    </row>
    <row r="1362" spans="2:12">
      <c r="B1362" s="645" t="s">
        <v>2069</v>
      </c>
      <c r="C1362" s="619" t="s">
        <v>2068</v>
      </c>
      <c r="E1362" s="620"/>
      <c r="K1362" s="335"/>
      <c r="L1362" s="162"/>
    </row>
    <row r="1363" spans="2:12">
      <c r="B1363" s="645" t="s">
        <v>2070</v>
      </c>
      <c r="C1363" s="619" t="s">
        <v>2071</v>
      </c>
      <c r="E1363" s="620"/>
      <c r="K1363" s="335"/>
      <c r="L1363" s="162"/>
    </row>
    <row r="1364" spans="2:12">
      <c r="B1364" s="645" t="s">
        <v>2072</v>
      </c>
      <c r="C1364" s="619" t="s">
        <v>2071</v>
      </c>
      <c r="E1364" s="620"/>
      <c r="K1364" s="335"/>
      <c r="L1364" s="162"/>
    </row>
    <row r="1365" spans="2:12">
      <c r="B1365" s="645" t="s">
        <v>2073</v>
      </c>
      <c r="C1365" s="619" t="s">
        <v>2074</v>
      </c>
      <c r="E1365" s="620"/>
      <c r="K1365" s="335"/>
      <c r="L1365" s="162"/>
    </row>
    <row r="1366" spans="2:12">
      <c r="B1366" s="645" t="s">
        <v>2075</v>
      </c>
      <c r="C1366" s="619" t="s">
        <v>2074</v>
      </c>
      <c r="E1366" s="620"/>
      <c r="K1366" s="335"/>
      <c r="L1366" s="162"/>
    </row>
    <row r="1367" spans="2:12">
      <c r="B1367" s="645" t="s">
        <v>2076</v>
      </c>
      <c r="C1367" s="619" t="s">
        <v>2077</v>
      </c>
      <c r="E1367" s="620"/>
      <c r="K1367" s="335"/>
      <c r="L1367" s="162"/>
    </row>
    <row r="1368" spans="2:12">
      <c r="B1368" s="645" t="s">
        <v>2078</v>
      </c>
      <c r="C1368" s="619" t="s">
        <v>2077</v>
      </c>
      <c r="E1368" s="620"/>
      <c r="K1368" s="335"/>
      <c r="L1368" s="162"/>
    </row>
    <row r="1369" spans="2:12">
      <c r="B1369" s="645" t="s">
        <v>2079</v>
      </c>
      <c r="C1369" s="619" t="s">
        <v>2080</v>
      </c>
      <c r="E1369" s="620"/>
      <c r="K1369" s="335"/>
      <c r="L1369" s="162"/>
    </row>
    <row r="1370" spans="2:12">
      <c r="B1370" s="645" t="s">
        <v>2081</v>
      </c>
      <c r="C1370" s="619" t="s">
        <v>2080</v>
      </c>
      <c r="E1370" s="620"/>
      <c r="K1370" s="335"/>
      <c r="L1370" s="162"/>
    </row>
    <row r="1371" spans="2:12">
      <c r="B1371" s="645" t="s">
        <v>2082</v>
      </c>
      <c r="C1371" s="619" t="s">
        <v>2083</v>
      </c>
      <c r="E1371" s="620"/>
      <c r="K1371" s="335"/>
      <c r="L1371" s="162"/>
    </row>
    <row r="1372" spans="2:12">
      <c r="B1372" s="645" t="s">
        <v>2084</v>
      </c>
      <c r="C1372" s="619" t="s">
        <v>2085</v>
      </c>
      <c r="E1372" s="620"/>
      <c r="K1372" s="335"/>
      <c r="L1372" s="162"/>
    </row>
    <row r="1373" spans="2:12">
      <c r="B1373" s="645" t="s">
        <v>2086</v>
      </c>
      <c r="C1373" s="619" t="s">
        <v>2087</v>
      </c>
      <c r="E1373" s="620"/>
      <c r="K1373" s="335"/>
      <c r="L1373" s="162"/>
    </row>
    <row r="1374" spans="2:12">
      <c r="B1374" s="645" t="s">
        <v>2088</v>
      </c>
      <c r="C1374" s="619" t="s">
        <v>2087</v>
      </c>
      <c r="E1374" s="620"/>
      <c r="K1374" s="335"/>
      <c r="L1374" s="162"/>
    </row>
    <row r="1375" spans="2:12">
      <c r="B1375" s="645" t="s">
        <v>2089</v>
      </c>
      <c r="C1375" s="619" t="s">
        <v>2087</v>
      </c>
      <c r="E1375" s="620"/>
      <c r="K1375" s="335"/>
      <c r="L1375" s="162"/>
    </row>
    <row r="1376" spans="2:12">
      <c r="B1376" s="645" t="s">
        <v>2090</v>
      </c>
      <c r="C1376" s="619" t="s">
        <v>2091</v>
      </c>
      <c r="E1376" s="620"/>
      <c r="K1376" s="335"/>
      <c r="L1376" s="162"/>
    </row>
    <row r="1377" spans="2:12">
      <c r="B1377" s="645" t="s">
        <v>2092</v>
      </c>
      <c r="C1377" s="619" t="s">
        <v>2091</v>
      </c>
      <c r="E1377" s="620"/>
      <c r="K1377" s="335"/>
      <c r="L1377" s="162"/>
    </row>
    <row r="1378" spans="2:12">
      <c r="B1378" s="645" t="s">
        <v>2093</v>
      </c>
      <c r="C1378" s="619" t="s">
        <v>2094</v>
      </c>
      <c r="E1378" s="620"/>
      <c r="K1378" s="335"/>
      <c r="L1378" s="162"/>
    </row>
    <row r="1379" spans="2:12">
      <c r="B1379" s="645" t="s">
        <v>2095</v>
      </c>
      <c r="C1379" s="619" t="s">
        <v>4234</v>
      </c>
      <c r="E1379" s="620"/>
      <c r="K1379" s="335"/>
      <c r="L1379" s="162"/>
    </row>
    <row r="1380" spans="2:12">
      <c r="B1380" s="645" t="s">
        <v>4235</v>
      </c>
      <c r="C1380" s="619" t="s">
        <v>4236</v>
      </c>
      <c r="E1380" s="620"/>
      <c r="K1380" s="335"/>
      <c r="L1380" s="162"/>
    </row>
    <row r="1381" spans="2:12">
      <c r="B1381" s="645" t="s">
        <v>4237</v>
      </c>
      <c r="C1381" s="619" t="s">
        <v>4236</v>
      </c>
      <c r="E1381" s="620"/>
      <c r="K1381" s="335"/>
      <c r="L1381" s="162"/>
    </row>
    <row r="1382" spans="2:12">
      <c r="B1382" s="645" t="s">
        <v>4238</v>
      </c>
      <c r="C1382" s="619" t="s">
        <v>4236</v>
      </c>
      <c r="E1382" s="620"/>
      <c r="K1382" s="335"/>
      <c r="L1382" s="162"/>
    </row>
    <row r="1383" spans="2:12">
      <c r="B1383" s="645" t="s">
        <v>4239</v>
      </c>
      <c r="C1383" s="619" t="s">
        <v>4240</v>
      </c>
      <c r="E1383" s="620"/>
      <c r="K1383" s="335"/>
      <c r="L1383" s="162"/>
    </row>
    <row r="1384" spans="2:12">
      <c r="B1384" s="645" t="s">
        <v>3073</v>
      </c>
      <c r="C1384" s="619" t="s">
        <v>4240</v>
      </c>
      <c r="E1384" s="620"/>
      <c r="K1384" s="335"/>
      <c r="L1384" s="162"/>
    </row>
    <row r="1385" spans="2:12">
      <c r="B1385" s="645" t="s">
        <v>3074</v>
      </c>
      <c r="C1385" s="619" t="s">
        <v>4240</v>
      </c>
      <c r="E1385" s="620"/>
      <c r="K1385" s="335"/>
      <c r="L1385" s="162"/>
    </row>
    <row r="1386" spans="2:12">
      <c r="B1386" s="645" t="s">
        <v>3075</v>
      </c>
      <c r="C1386" s="619" t="s">
        <v>3076</v>
      </c>
      <c r="E1386" s="620"/>
      <c r="K1386" s="335"/>
      <c r="L1386" s="162"/>
    </row>
    <row r="1387" spans="2:12">
      <c r="B1387" s="645" t="s">
        <v>3077</v>
      </c>
      <c r="C1387" s="619" t="s">
        <v>3076</v>
      </c>
      <c r="E1387" s="620"/>
      <c r="K1387" s="335"/>
      <c r="L1387" s="162"/>
    </row>
    <row r="1388" spans="2:12">
      <c r="B1388" s="645" t="s">
        <v>3078</v>
      </c>
      <c r="C1388" s="619" t="s">
        <v>3076</v>
      </c>
      <c r="E1388" s="620"/>
      <c r="K1388" s="335"/>
      <c r="L1388" s="162"/>
    </row>
    <row r="1389" spans="2:12">
      <c r="B1389" s="645" t="s">
        <v>3079</v>
      </c>
      <c r="C1389" s="619" t="s">
        <v>2061</v>
      </c>
      <c r="E1389" s="620"/>
      <c r="K1389" s="335"/>
      <c r="L1389" s="162"/>
    </row>
    <row r="1390" spans="2:12">
      <c r="B1390" s="645" t="s">
        <v>3080</v>
      </c>
      <c r="C1390" s="619" t="s">
        <v>3081</v>
      </c>
      <c r="E1390" s="620"/>
      <c r="K1390" s="335"/>
      <c r="L1390" s="162"/>
    </row>
    <row r="1391" spans="2:12">
      <c r="B1391" s="645" t="s">
        <v>3082</v>
      </c>
      <c r="C1391" s="619" t="s">
        <v>3081</v>
      </c>
      <c r="E1391" s="620"/>
      <c r="K1391" s="335"/>
      <c r="L1391" s="162"/>
    </row>
    <row r="1392" spans="2:12">
      <c r="B1392" s="645" t="s">
        <v>3083</v>
      </c>
      <c r="C1392" s="619" t="s">
        <v>3402</v>
      </c>
      <c r="E1392" s="620"/>
      <c r="K1392" s="335"/>
      <c r="L1392" s="162"/>
    </row>
    <row r="1393" spans="2:12">
      <c r="B1393" s="645" t="s">
        <v>3403</v>
      </c>
      <c r="C1393" s="619" t="s">
        <v>3402</v>
      </c>
      <c r="E1393" s="620"/>
      <c r="K1393" s="335"/>
      <c r="L1393" s="162"/>
    </row>
    <row r="1394" spans="2:12">
      <c r="B1394" s="645" t="s">
        <v>3404</v>
      </c>
      <c r="C1394" s="619" t="s">
        <v>3405</v>
      </c>
      <c r="E1394" s="620"/>
      <c r="K1394" s="335"/>
      <c r="L1394" s="162"/>
    </row>
    <row r="1395" spans="2:12">
      <c r="B1395" s="645" t="s">
        <v>3406</v>
      </c>
      <c r="C1395" s="619" t="s">
        <v>3405</v>
      </c>
      <c r="E1395" s="620"/>
      <c r="K1395" s="335"/>
      <c r="L1395" s="162"/>
    </row>
    <row r="1396" spans="2:12">
      <c r="B1396" s="645" t="s">
        <v>3407</v>
      </c>
      <c r="C1396" s="619" t="s">
        <v>3408</v>
      </c>
      <c r="E1396" s="620"/>
      <c r="K1396" s="335"/>
      <c r="L1396" s="162"/>
    </row>
    <row r="1397" spans="2:12">
      <c r="B1397" s="645" t="s">
        <v>3409</v>
      </c>
      <c r="C1397" s="619" t="s">
        <v>1290</v>
      </c>
      <c r="E1397" s="620"/>
      <c r="K1397" s="335"/>
      <c r="L1397" s="162"/>
    </row>
    <row r="1398" spans="2:12">
      <c r="B1398" s="645" t="s">
        <v>1291</v>
      </c>
      <c r="C1398" s="619" t="s">
        <v>1292</v>
      </c>
      <c r="E1398" s="620"/>
      <c r="K1398" s="335"/>
      <c r="L1398" s="162"/>
    </row>
    <row r="1399" spans="2:12">
      <c r="B1399" s="645" t="s">
        <v>1293</v>
      </c>
      <c r="C1399" s="619" t="s">
        <v>1294</v>
      </c>
      <c r="E1399" s="620"/>
      <c r="K1399" s="335"/>
      <c r="L1399" s="162"/>
    </row>
    <row r="1400" spans="2:12">
      <c r="B1400" s="645" t="s">
        <v>1295</v>
      </c>
      <c r="C1400" s="619" t="s">
        <v>1296</v>
      </c>
      <c r="E1400" s="620"/>
      <c r="K1400" s="335"/>
      <c r="L1400" s="162"/>
    </row>
    <row r="1401" spans="2:12">
      <c r="B1401" s="645" t="s">
        <v>1297</v>
      </c>
      <c r="C1401" s="619" t="s">
        <v>1298</v>
      </c>
      <c r="E1401" s="620"/>
      <c r="K1401" s="335"/>
      <c r="L1401" s="162"/>
    </row>
    <row r="1402" spans="2:12">
      <c r="B1402" s="645" t="s">
        <v>1299</v>
      </c>
      <c r="C1402" s="619" t="s">
        <v>1300</v>
      </c>
      <c r="E1402" s="620"/>
      <c r="K1402" s="335"/>
      <c r="L1402" s="162"/>
    </row>
    <row r="1403" spans="2:12">
      <c r="B1403" s="645" t="s">
        <v>1301</v>
      </c>
      <c r="C1403" s="619" t="s">
        <v>1302</v>
      </c>
      <c r="E1403" s="620"/>
      <c r="K1403" s="335"/>
      <c r="L1403" s="162"/>
    </row>
    <row r="1404" spans="2:12">
      <c r="B1404" s="645" t="s">
        <v>1303</v>
      </c>
      <c r="C1404" s="619" t="s">
        <v>1304</v>
      </c>
      <c r="E1404" s="620"/>
      <c r="K1404" s="335"/>
      <c r="L1404" s="162"/>
    </row>
    <row r="1405" spans="2:12">
      <c r="B1405" s="645" t="s">
        <v>1305</v>
      </c>
      <c r="C1405" s="619" t="s">
        <v>1306</v>
      </c>
      <c r="E1405" s="620"/>
      <c r="K1405" s="335"/>
      <c r="L1405" s="162"/>
    </row>
    <row r="1406" spans="2:12">
      <c r="B1406" s="645" t="s">
        <v>1307</v>
      </c>
      <c r="C1406" s="619" t="s">
        <v>1308</v>
      </c>
      <c r="E1406" s="620"/>
      <c r="K1406" s="335"/>
      <c r="L1406" s="162"/>
    </row>
    <row r="1407" spans="2:12">
      <c r="B1407" s="645" t="s">
        <v>1309</v>
      </c>
      <c r="C1407" s="619" t="s">
        <v>1310</v>
      </c>
      <c r="E1407" s="620"/>
      <c r="K1407" s="335"/>
      <c r="L1407" s="162"/>
    </row>
    <row r="1408" spans="2:12">
      <c r="B1408" s="645" t="s">
        <v>1311</v>
      </c>
      <c r="C1408" s="619" t="s">
        <v>1312</v>
      </c>
      <c r="E1408" s="620"/>
      <c r="K1408" s="335"/>
      <c r="L1408" s="162"/>
    </row>
    <row r="1409" spans="2:12">
      <c r="B1409" s="645" t="s">
        <v>1313</v>
      </c>
      <c r="C1409" s="619" t="s">
        <v>1314</v>
      </c>
      <c r="E1409" s="620"/>
      <c r="K1409" s="335"/>
      <c r="L1409" s="162"/>
    </row>
    <row r="1410" spans="2:12">
      <c r="B1410" s="645" t="s">
        <v>1315</v>
      </c>
      <c r="C1410" s="619" t="s">
        <v>1314</v>
      </c>
      <c r="E1410" s="620"/>
      <c r="K1410" s="335"/>
      <c r="L1410" s="162"/>
    </row>
    <row r="1411" spans="2:12">
      <c r="B1411" s="645" t="s">
        <v>1316</v>
      </c>
      <c r="C1411" s="619" t="s">
        <v>1317</v>
      </c>
      <c r="E1411" s="620"/>
      <c r="K1411" s="335"/>
      <c r="L1411" s="162"/>
    </row>
    <row r="1412" spans="2:12">
      <c r="B1412" s="645" t="s">
        <v>1318</v>
      </c>
      <c r="C1412" s="619" t="s">
        <v>1317</v>
      </c>
      <c r="E1412" s="620"/>
      <c r="K1412" s="335"/>
      <c r="L1412" s="162"/>
    </row>
    <row r="1413" spans="2:12">
      <c r="B1413" s="645" t="s">
        <v>1319</v>
      </c>
      <c r="C1413" s="619" t="s">
        <v>1320</v>
      </c>
      <c r="E1413" s="620"/>
      <c r="K1413" s="335"/>
      <c r="L1413" s="162"/>
    </row>
    <row r="1414" spans="2:12">
      <c r="B1414" s="645" t="s">
        <v>1321</v>
      </c>
      <c r="C1414" s="619" t="s">
        <v>1322</v>
      </c>
      <c r="E1414" s="620"/>
      <c r="K1414" s="335"/>
      <c r="L1414" s="162"/>
    </row>
    <row r="1415" spans="2:12">
      <c r="B1415" s="645" t="s">
        <v>1323</v>
      </c>
      <c r="C1415" s="619" t="s">
        <v>1322</v>
      </c>
      <c r="E1415" s="620"/>
      <c r="K1415" s="335"/>
      <c r="L1415" s="162"/>
    </row>
    <row r="1416" spans="2:12">
      <c r="B1416" s="645" t="s">
        <v>1324</v>
      </c>
      <c r="C1416" s="619" t="s">
        <v>236</v>
      </c>
      <c r="E1416" s="620"/>
      <c r="K1416" s="335"/>
      <c r="L1416" s="162"/>
    </row>
    <row r="1417" spans="2:12">
      <c r="B1417" s="645" t="s">
        <v>237</v>
      </c>
      <c r="C1417" s="619" t="s">
        <v>236</v>
      </c>
      <c r="E1417" s="620"/>
      <c r="K1417" s="335"/>
      <c r="L1417" s="162"/>
    </row>
    <row r="1418" spans="2:12">
      <c r="B1418" s="645" t="s">
        <v>238</v>
      </c>
      <c r="C1418" s="619" t="s">
        <v>239</v>
      </c>
      <c r="E1418" s="620"/>
      <c r="K1418" s="335"/>
      <c r="L1418" s="162"/>
    </row>
    <row r="1419" spans="2:12">
      <c r="B1419" s="645" t="s">
        <v>240</v>
      </c>
      <c r="C1419" s="619" t="s">
        <v>239</v>
      </c>
      <c r="E1419" s="620"/>
      <c r="K1419" s="335"/>
      <c r="L1419" s="162"/>
    </row>
    <row r="1420" spans="2:12">
      <c r="B1420" s="645" t="s">
        <v>241</v>
      </c>
      <c r="C1420" s="619" t="s">
        <v>242</v>
      </c>
      <c r="E1420" s="620"/>
      <c r="K1420" s="335"/>
      <c r="L1420" s="162"/>
    </row>
    <row r="1421" spans="2:12">
      <c r="B1421" s="645" t="s">
        <v>243</v>
      </c>
      <c r="C1421" s="619" t="s">
        <v>242</v>
      </c>
      <c r="E1421" s="620"/>
      <c r="K1421" s="335"/>
      <c r="L1421" s="162"/>
    </row>
    <row r="1422" spans="2:12">
      <c r="B1422" s="645" t="s">
        <v>244</v>
      </c>
      <c r="C1422" s="619" t="s">
        <v>245</v>
      </c>
      <c r="E1422" s="620"/>
      <c r="K1422" s="335"/>
      <c r="L1422" s="162"/>
    </row>
    <row r="1423" spans="2:12">
      <c r="B1423" s="645" t="s">
        <v>246</v>
      </c>
      <c r="C1423" s="619" t="s">
        <v>245</v>
      </c>
      <c r="E1423" s="620"/>
      <c r="K1423" s="335"/>
      <c r="L1423" s="162"/>
    </row>
    <row r="1424" spans="2:12">
      <c r="B1424" s="645" t="s">
        <v>247</v>
      </c>
      <c r="C1424" s="619" t="s">
        <v>248</v>
      </c>
      <c r="E1424" s="620"/>
      <c r="K1424" s="335"/>
      <c r="L1424" s="162"/>
    </row>
    <row r="1425" spans="2:12">
      <c r="B1425" s="645" t="s">
        <v>249</v>
      </c>
      <c r="C1425" s="619" t="s">
        <v>248</v>
      </c>
      <c r="E1425" s="620"/>
      <c r="K1425" s="335"/>
      <c r="L1425" s="162"/>
    </row>
    <row r="1426" spans="2:12">
      <c r="B1426" s="645" t="s">
        <v>250</v>
      </c>
      <c r="C1426" s="619" t="s">
        <v>248</v>
      </c>
      <c r="E1426" s="620"/>
      <c r="K1426" s="335"/>
      <c r="L1426" s="162"/>
    </row>
    <row r="1427" spans="2:12">
      <c r="B1427" s="645" t="s">
        <v>251</v>
      </c>
      <c r="C1427" s="619" t="s">
        <v>252</v>
      </c>
      <c r="E1427" s="620"/>
      <c r="K1427" s="335"/>
      <c r="L1427" s="162"/>
    </row>
    <row r="1428" spans="2:12">
      <c r="B1428" s="645" t="s">
        <v>253</v>
      </c>
      <c r="C1428" s="619" t="s">
        <v>254</v>
      </c>
      <c r="E1428" s="620"/>
      <c r="K1428" s="335"/>
      <c r="L1428" s="162"/>
    </row>
    <row r="1429" spans="2:12">
      <c r="B1429" s="645" t="s">
        <v>255</v>
      </c>
      <c r="C1429" s="619" t="s">
        <v>254</v>
      </c>
      <c r="E1429" s="620"/>
      <c r="K1429" s="335"/>
      <c r="L1429" s="162"/>
    </row>
    <row r="1430" spans="2:12">
      <c r="B1430" s="645" t="s">
        <v>256</v>
      </c>
      <c r="C1430" s="619" t="s">
        <v>257</v>
      </c>
      <c r="E1430" s="620"/>
      <c r="K1430" s="335"/>
      <c r="L1430" s="162"/>
    </row>
    <row r="1431" spans="2:12">
      <c r="B1431" s="645" t="s">
        <v>258</v>
      </c>
      <c r="C1431" s="619" t="s">
        <v>259</v>
      </c>
      <c r="E1431" s="620"/>
      <c r="K1431" s="335"/>
      <c r="L1431" s="162"/>
    </row>
    <row r="1432" spans="2:12">
      <c r="B1432" s="645" t="s">
        <v>260</v>
      </c>
      <c r="C1432" s="619" t="s">
        <v>261</v>
      </c>
      <c r="E1432" s="620"/>
      <c r="K1432" s="335"/>
      <c r="L1432" s="162"/>
    </row>
    <row r="1433" spans="2:12">
      <c r="B1433" s="645" t="s">
        <v>262</v>
      </c>
      <c r="C1433" s="619" t="s">
        <v>263</v>
      </c>
      <c r="E1433" s="620"/>
      <c r="K1433" s="335"/>
      <c r="L1433" s="162"/>
    </row>
    <row r="1434" spans="2:12">
      <c r="B1434" s="645" t="s">
        <v>264</v>
      </c>
      <c r="C1434" s="619" t="s">
        <v>265</v>
      </c>
      <c r="E1434" s="620"/>
      <c r="K1434" s="335"/>
      <c r="L1434" s="162"/>
    </row>
    <row r="1435" spans="2:12">
      <c r="B1435" s="645" t="s">
        <v>266</v>
      </c>
      <c r="C1435" s="619" t="s">
        <v>267</v>
      </c>
      <c r="E1435" s="620"/>
      <c r="K1435" s="335"/>
      <c r="L1435" s="162"/>
    </row>
    <row r="1436" spans="2:12">
      <c r="B1436" s="645" t="s">
        <v>268</v>
      </c>
      <c r="C1436" s="619" t="s">
        <v>269</v>
      </c>
      <c r="E1436" s="620"/>
      <c r="K1436" s="335"/>
      <c r="L1436" s="162"/>
    </row>
    <row r="1437" spans="2:12">
      <c r="B1437" s="645" t="s">
        <v>270</v>
      </c>
      <c r="C1437" s="619" t="s">
        <v>269</v>
      </c>
      <c r="E1437" s="620"/>
      <c r="K1437" s="335"/>
      <c r="L1437" s="162"/>
    </row>
    <row r="1438" spans="2:12">
      <c r="B1438" s="645" t="s">
        <v>271</v>
      </c>
      <c r="C1438" s="619" t="s">
        <v>272</v>
      </c>
      <c r="E1438" s="620"/>
      <c r="K1438" s="335"/>
      <c r="L1438" s="162"/>
    </row>
    <row r="1439" spans="2:12">
      <c r="B1439" s="645" t="s">
        <v>273</v>
      </c>
      <c r="C1439" s="619" t="s">
        <v>272</v>
      </c>
      <c r="E1439" s="620"/>
      <c r="K1439" s="335"/>
      <c r="L1439" s="162"/>
    </row>
    <row r="1440" spans="2:12">
      <c r="B1440" s="645" t="s">
        <v>274</v>
      </c>
      <c r="C1440" s="619" t="s">
        <v>272</v>
      </c>
      <c r="E1440" s="620"/>
      <c r="K1440" s="335"/>
      <c r="L1440" s="162"/>
    </row>
    <row r="1441" spans="2:12">
      <c r="B1441" s="645" t="s">
        <v>275</v>
      </c>
      <c r="C1441" s="619" t="s">
        <v>276</v>
      </c>
      <c r="E1441" s="620"/>
      <c r="K1441" s="335"/>
      <c r="L1441" s="162"/>
    </row>
    <row r="1442" spans="2:12">
      <c r="B1442" s="645" t="s">
        <v>277</v>
      </c>
      <c r="C1442" s="619" t="s">
        <v>1328</v>
      </c>
      <c r="E1442" s="620"/>
      <c r="K1442" s="335"/>
      <c r="L1442" s="162"/>
    </row>
    <row r="1443" spans="2:12">
      <c r="B1443" s="645" t="s">
        <v>1329</v>
      </c>
      <c r="C1443" s="619" t="s">
        <v>1328</v>
      </c>
      <c r="E1443" s="620"/>
      <c r="K1443" s="335"/>
      <c r="L1443" s="162"/>
    </row>
    <row r="1444" spans="2:12">
      <c r="B1444" s="645" t="s">
        <v>1330</v>
      </c>
      <c r="C1444" s="619" t="s">
        <v>1331</v>
      </c>
      <c r="E1444" s="620"/>
      <c r="K1444" s="335"/>
      <c r="L1444" s="162"/>
    </row>
    <row r="1445" spans="2:12">
      <c r="B1445" s="645" t="s">
        <v>1332</v>
      </c>
      <c r="C1445" s="619" t="s">
        <v>1333</v>
      </c>
      <c r="E1445" s="620"/>
      <c r="K1445" s="335"/>
      <c r="L1445" s="162"/>
    </row>
    <row r="1446" spans="2:12">
      <c r="B1446" s="645" t="s">
        <v>1334</v>
      </c>
      <c r="C1446" s="619" t="s">
        <v>1335</v>
      </c>
      <c r="E1446" s="620"/>
      <c r="K1446" s="335"/>
      <c r="L1446" s="162"/>
    </row>
    <row r="1447" spans="2:12">
      <c r="B1447" s="645" t="s">
        <v>1336</v>
      </c>
      <c r="C1447" s="619" t="s">
        <v>1337</v>
      </c>
      <c r="E1447" s="620"/>
      <c r="K1447" s="335"/>
      <c r="L1447" s="162"/>
    </row>
    <row r="1448" spans="2:12">
      <c r="B1448" s="645" t="s">
        <v>1338</v>
      </c>
      <c r="C1448" s="619" t="s">
        <v>1339</v>
      </c>
      <c r="E1448" s="620"/>
      <c r="K1448" s="335"/>
      <c r="L1448" s="162"/>
    </row>
    <row r="1449" spans="2:12">
      <c r="B1449" s="645" t="s">
        <v>1340</v>
      </c>
      <c r="C1449" s="619" t="s">
        <v>1341</v>
      </c>
      <c r="E1449" s="620"/>
      <c r="K1449" s="335"/>
      <c r="L1449" s="162"/>
    </row>
    <row r="1450" spans="2:12">
      <c r="B1450" s="645" t="s">
        <v>1342</v>
      </c>
      <c r="C1450" s="619" t="s">
        <v>1341</v>
      </c>
      <c r="E1450" s="620"/>
      <c r="K1450" s="335"/>
      <c r="L1450" s="162"/>
    </row>
    <row r="1451" spans="2:12">
      <c r="B1451" s="645" t="s">
        <v>1343</v>
      </c>
      <c r="C1451" s="619" t="s">
        <v>1344</v>
      </c>
      <c r="E1451" s="620"/>
      <c r="K1451" s="335"/>
      <c r="L1451" s="162"/>
    </row>
    <row r="1452" spans="2:12">
      <c r="B1452" s="645" t="s">
        <v>1345</v>
      </c>
      <c r="C1452" s="619" t="s">
        <v>1344</v>
      </c>
      <c r="E1452" s="620"/>
      <c r="K1452" s="335"/>
      <c r="L1452" s="162"/>
    </row>
    <row r="1453" spans="2:12">
      <c r="B1453" s="645" t="s">
        <v>1346</v>
      </c>
      <c r="C1453" s="619" t="s">
        <v>1347</v>
      </c>
      <c r="E1453" s="620"/>
      <c r="K1453" s="335"/>
      <c r="L1453" s="162"/>
    </row>
    <row r="1454" spans="2:12">
      <c r="B1454" s="645" t="s">
        <v>1348</v>
      </c>
      <c r="C1454" s="619" t="s">
        <v>1347</v>
      </c>
      <c r="E1454" s="620"/>
      <c r="K1454" s="335"/>
      <c r="L1454" s="162"/>
    </row>
    <row r="1455" spans="2:12">
      <c r="B1455" s="645" t="s">
        <v>1349</v>
      </c>
      <c r="C1455" s="619" t="s">
        <v>1350</v>
      </c>
      <c r="E1455" s="620"/>
      <c r="K1455" s="335"/>
      <c r="L1455" s="162"/>
    </row>
    <row r="1456" spans="2:12">
      <c r="B1456" s="645" t="s">
        <v>1351</v>
      </c>
      <c r="C1456" s="619" t="s">
        <v>1352</v>
      </c>
      <c r="E1456" s="620"/>
      <c r="K1456" s="335"/>
      <c r="L1456" s="162"/>
    </row>
    <row r="1457" spans="2:12">
      <c r="B1457" s="645" t="s">
        <v>1353</v>
      </c>
      <c r="C1457" s="619" t="s">
        <v>1354</v>
      </c>
      <c r="E1457" s="620"/>
      <c r="K1457" s="335"/>
      <c r="L1457" s="162"/>
    </row>
    <row r="1458" spans="2:12">
      <c r="B1458" s="645" t="s">
        <v>1355</v>
      </c>
      <c r="C1458" s="619" t="s">
        <v>1356</v>
      </c>
      <c r="E1458" s="620"/>
      <c r="K1458" s="335"/>
      <c r="L1458" s="162"/>
    </row>
    <row r="1459" spans="2:12">
      <c r="B1459" s="645" t="s">
        <v>1357</v>
      </c>
      <c r="C1459" s="619" t="s">
        <v>1358</v>
      </c>
      <c r="E1459" s="620"/>
      <c r="K1459" s="335"/>
      <c r="L1459" s="162"/>
    </row>
    <row r="1460" spans="2:12">
      <c r="B1460" s="645" t="s">
        <v>1359</v>
      </c>
      <c r="C1460" s="619" t="s">
        <v>1360</v>
      </c>
      <c r="E1460" s="620"/>
      <c r="K1460" s="335"/>
      <c r="L1460" s="162"/>
    </row>
    <row r="1461" spans="2:12">
      <c r="B1461" s="645" t="s">
        <v>1361</v>
      </c>
      <c r="C1461" s="619" t="s">
        <v>1362</v>
      </c>
      <c r="E1461" s="620"/>
      <c r="K1461" s="335"/>
      <c r="L1461" s="162"/>
    </row>
    <row r="1462" spans="2:12">
      <c r="B1462" s="645" t="s">
        <v>1363</v>
      </c>
      <c r="C1462" s="619" t="s">
        <v>1362</v>
      </c>
      <c r="E1462" s="620"/>
      <c r="K1462" s="335"/>
      <c r="L1462" s="162"/>
    </row>
    <row r="1463" spans="2:12">
      <c r="B1463" s="645" t="s">
        <v>1364</v>
      </c>
      <c r="C1463" s="619" t="s">
        <v>1362</v>
      </c>
      <c r="E1463" s="620"/>
      <c r="K1463" s="335"/>
      <c r="L1463" s="162"/>
    </row>
    <row r="1464" spans="2:12">
      <c r="B1464" s="645" t="s">
        <v>1365</v>
      </c>
      <c r="C1464" s="619" t="s">
        <v>1366</v>
      </c>
      <c r="E1464" s="620"/>
      <c r="K1464" s="335"/>
      <c r="L1464" s="162"/>
    </row>
    <row r="1465" spans="2:12">
      <c r="B1465" s="645" t="s">
        <v>1367</v>
      </c>
      <c r="C1465" s="619" t="s">
        <v>1368</v>
      </c>
      <c r="E1465" s="620"/>
      <c r="K1465" s="335"/>
      <c r="L1465" s="162"/>
    </row>
    <row r="1466" spans="2:12">
      <c r="B1466" s="645" t="s">
        <v>1369</v>
      </c>
      <c r="C1466" s="619" t="s">
        <v>1370</v>
      </c>
      <c r="E1466" s="620"/>
      <c r="K1466" s="335"/>
      <c r="L1466" s="162"/>
    </row>
    <row r="1467" spans="2:12">
      <c r="B1467" s="645" t="s">
        <v>1371</v>
      </c>
      <c r="C1467" s="619" t="s">
        <v>1372</v>
      </c>
      <c r="E1467" s="620"/>
      <c r="K1467" s="335"/>
      <c r="L1467" s="162"/>
    </row>
    <row r="1468" spans="2:12">
      <c r="B1468" s="645" t="s">
        <v>1373</v>
      </c>
      <c r="C1468" s="619" t="s">
        <v>1374</v>
      </c>
      <c r="E1468" s="620"/>
      <c r="K1468" s="335"/>
      <c r="L1468" s="162"/>
    </row>
    <row r="1469" spans="2:12">
      <c r="B1469" s="645" t="s">
        <v>1375</v>
      </c>
      <c r="C1469" s="619" t="s">
        <v>1376</v>
      </c>
      <c r="E1469" s="620"/>
      <c r="K1469" s="335"/>
      <c r="L1469" s="162"/>
    </row>
    <row r="1470" spans="2:12">
      <c r="B1470" s="645" t="s">
        <v>1377</v>
      </c>
      <c r="C1470" s="619" t="s">
        <v>1378</v>
      </c>
      <c r="E1470" s="620"/>
      <c r="K1470" s="335"/>
      <c r="L1470" s="162"/>
    </row>
    <row r="1471" spans="2:12">
      <c r="B1471" s="645" t="s">
        <v>1379</v>
      </c>
      <c r="C1471" s="619" t="s">
        <v>1380</v>
      </c>
      <c r="E1471" s="620"/>
      <c r="K1471" s="335"/>
      <c r="L1471" s="162"/>
    </row>
    <row r="1472" spans="2:12">
      <c r="B1472" s="645" t="s">
        <v>1381</v>
      </c>
      <c r="C1472" s="619" t="s">
        <v>1382</v>
      </c>
      <c r="E1472" s="620"/>
      <c r="K1472" s="335"/>
      <c r="L1472" s="162"/>
    </row>
    <row r="1473" spans="2:12">
      <c r="B1473" s="645" t="s">
        <v>1383</v>
      </c>
      <c r="C1473" s="619" t="s">
        <v>3511</v>
      </c>
      <c r="E1473" s="620"/>
      <c r="K1473" s="335"/>
      <c r="L1473" s="162"/>
    </row>
    <row r="1474" spans="2:12">
      <c r="B1474" s="645" t="s">
        <v>3512</v>
      </c>
      <c r="C1474" s="619" t="s">
        <v>3513</v>
      </c>
      <c r="E1474" s="620"/>
      <c r="K1474" s="335"/>
      <c r="L1474" s="162"/>
    </row>
    <row r="1475" spans="2:12">
      <c r="B1475" s="645" t="s">
        <v>3514</v>
      </c>
      <c r="C1475" s="619" t="s">
        <v>3515</v>
      </c>
      <c r="E1475" s="620"/>
      <c r="K1475" s="335"/>
      <c r="L1475" s="162"/>
    </row>
    <row r="1476" spans="2:12">
      <c r="B1476" s="645" t="s">
        <v>3516</v>
      </c>
      <c r="C1476" s="619" t="s">
        <v>3515</v>
      </c>
      <c r="E1476" s="620"/>
      <c r="K1476" s="335"/>
      <c r="L1476" s="162"/>
    </row>
    <row r="1477" spans="2:12">
      <c r="B1477" s="645" t="s">
        <v>3517</v>
      </c>
      <c r="C1477" s="619" t="s">
        <v>3515</v>
      </c>
      <c r="E1477" s="620"/>
      <c r="K1477" s="335"/>
      <c r="L1477" s="162"/>
    </row>
    <row r="1478" spans="2:12">
      <c r="B1478" s="645" t="s">
        <v>3518</v>
      </c>
      <c r="C1478" s="619" t="s">
        <v>3519</v>
      </c>
      <c r="E1478" s="620"/>
      <c r="K1478" s="335"/>
      <c r="L1478" s="162"/>
    </row>
    <row r="1479" spans="2:12">
      <c r="B1479" s="645" t="s">
        <v>3520</v>
      </c>
      <c r="C1479" s="619" t="s">
        <v>3521</v>
      </c>
      <c r="E1479" s="620"/>
      <c r="K1479" s="335"/>
      <c r="L1479" s="162"/>
    </row>
    <row r="1480" spans="2:12">
      <c r="B1480" s="645" t="s">
        <v>3522</v>
      </c>
      <c r="C1480" s="619" t="s">
        <v>3523</v>
      </c>
      <c r="E1480" s="620"/>
      <c r="K1480" s="335"/>
      <c r="L1480" s="162"/>
    </row>
    <row r="1481" spans="2:12">
      <c r="B1481" s="645" t="s">
        <v>3524</v>
      </c>
      <c r="C1481" s="619" t="s">
        <v>3531</v>
      </c>
      <c r="E1481" s="620"/>
      <c r="K1481" s="335"/>
      <c r="L1481" s="162"/>
    </row>
    <row r="1482" spans="2:12">
      <c r="B1482" s="645" t="s">
        <v>3532</v>
      </c>
      <c r="C1482" s="619" t="s">
        <v>3533</v>
      </c>
      <c r="E1482" s="620"/>
      <c r="K1482" s="335"/>
      <c r="L1482" s="162"/>
    </row>
    <row r="1483" spans="2:12">
      <c r="B1483" s="645" t="s">
        <v>3534</v>
      </c>
      <c r="C1483" s="619" t="s">
        <v>4556</v>
      </c>
      <c r="E1483" s="620"/>
      <c r="K1483" s="335"/>
      <c r="L1483" s="162"/>
    </row>
    <row r="1484" spans="2:12">
      <c r="B1484" s="645" t="s">
        <v>4557</v>
      </c>
      <c r="C1484" s="619" t="s">
        <v>4556</v>
      </c>
      <c r="E1484" s="620"/>
      <c r="K1484" s="335"/>
      <c r="L1484" s="162"/>
    </row>
    <row r="1485" spans="2:12">
      <c r="B1485" s="645" t="s">
        <v>4558</v>
      </c>
      <c r="C1485" s="619" t="s">
        <v>4559</v>
      </c>
      <c r="E1485" s="620"/>
      <c r="K1485" s="335"/>
      <c r="L1485" s="162"/>
    </row>
    <row r="1486" spans="2:12">
      <c r="B1486" s="645" t="s">
        <v>4560</v>
      </c>
      <c r="C1486" s="619" t="s">
        <v>4559</v>
      </c>
      <c r="E1486" s="620"/>
      <c r="K1486" s="335"/>
      <c r="L1486" s="162"/>
    </row>
    <row r="1487" spans="2:12">
      <c r="B1487" s="645" t="s">
        <v>4561</v>
      </c>
      <c r="C1487" s="619" t="s">
        <v>4562</v>
      </c>
      <c r="E1487" s="620"/>
      <c r="K1487" s="335"/>
      <c r="L1487" s="162"/>
    </row>
    <row r="1488" spans="2:12">
      <c r="B1488" s="645" t="s">
        <v>4563</v>
      </c>
      <c r="C1488" s="619" t="s">
        <v>4562</v>
      </c>
      <c r="E1488" s="620"/>
      <c r="K1488" s="335"/>
      <c r="L1488" s="162"/>
    </row>
    <row r="1489" spans="2:12">
      <c r="B1489" s="645" t="s">
        <v>4564</v>
      </c>
      <c r="C1489" s="619" t="s">
        <v>4562</v>
      </c>
      <c r="E1489" s="620"/>
      <c r="K1489" s="335"/>
      <c r="L1489" s="162"/>
    </row>
    <row r="1490" spans="2:12">
      <c r="B1490" s="645" t="s">
        <v>4565</v>
      </c>
      <c r="C1490" s="619" t="s">
        <v>4566</v>
      </c>
      <c r="E1490" s="620"/>
      <c r="K1490" s="335"/>
      <c r="L1490" s="162"/>
    </row>
    <row r="1491" spans="2:12">
      <c r="B1491" s="645" t="s">
        <v>4567</v>
      </c>
      <c r="C1491" s="619" t="s">
        <v>4568</v>
      </c>
      <c r="E1491" s="620"/>
      <c r="K1491" s="335"/>
      <c r="L1491" s="162"/>
    </row>
    <row r="1492" spans="2:12">
      <c r="B1492" s="645" t="s">
        <v>4569</v>
      </c>
      <c r="C1492" s="619" t="s">
        <v>4568</v>
      </c>
      <c r="E1492" s="620"/>
      <c r="K1492" s="335"/>
      <c r="L1492" s="162"/>
    </row>
    <row r="1493" spans="2:12">
      <c r="B1493" s="645" t="s">
        <v>4570</v>
      </c>
      <c r="C1493" s="619" t="s">
        <v>4571</v>
      </c>
      <c r="E1493" s="620"/>
      <c r="K1493" s="335"/>
      <c r="L1493" s="162"/>
    </row>
    <row r="1494" spans="2:12">
      <c r="B1494" s="645" t="s">
        <v>4572</v>
      </c>
      <c r="C1494" s="619" t="s">
        <v>4571</v>
      </c>
      <c r="E1494" s="620"/>
      <c r="K1494" s="335"/>
      <c r="L1494" s="162"/>
    </row>
    <row r="1495" spans="2:12">
      <c r="B1495" s="645" t="s">
        <v>4573</v>
      </c>
      <c r="C1495" s="619" t="s">
        <v>4574</v>
      </c>
      <c r="E1495" s="620"/>
      <c r="K1495" s="335"/>
      <c r="L1495" s="162"/>
    </row>
    <row r="1496" spans="2:12">
      <c r="B1496" s="645" t="s">
        <v>4575</v>
      </c>
      <c r="C1496" s="619" t="s">
        <v>4576</v>
      </c>
      <c r="E1496" s="620"/>
      <c r="K1496" s="335"/>
      <c r="L1496" s="162"/>
    </row>
    <row r="1497" spans="2:12">
      <c r="B1497" s="645" t="s">
        <v>4577</v>
      </c>
      <c r="C1497" s="619" t="s">
        <v>4578</v>
      </c>
      <c r="E1497" s="620"/>
      <c r="K1497" s="335"/>
      <c r="L1497" s="162"/>
    </row>
    <row r="1498" spans="2:12">
      <c r="B1498" s="645" t="s">
        <v>4579</v>
      </c>
      <c r="C1498" s="619" t="s">
        <v>4580</v>
      </c>
      <c r="E1498" s="620"/>
      <c r="K1498" s="335"/>
      <c r="L1498" s="162"/>
    </row>
    <row r="1499" spans="2:12">
      <c r="B1499" s="645" t="s">
        <v>4581</v>
      </c>
      <c r="C1499" s="619" t="s">
        <v>4582</v>
      </c>
      <c r="E1499" s="620"/>
      <c r="K1499" s="335"/>
      <c r="L1499" s="162"/>
    </row>
    <row r="1500" spans="2:12">
      <c r="B1500" s="645" t="s">
        <v>4583</v>
      </c>
      <c r="C1500" s="619" t="s">
        <v>4584</v>
      </c>
      <c r="E1500" s="620"/>
      <c r="K1500" s="335"/>
      <c r="L1500" s="162"/>
    </row>
    <row r="1501" spans="2:12">
      <c r="B1501" s="645" t="s">
        <v>4585</v>
      </c>
      <c r="C1501" s="619" t="s">
        <v>4586</v>
      </c>
      <c r="E1501" s="620"/>
      <c r="K1501" s="335"/>
      <c r="L1501" s="162"/>
    </row>
    <row r="1502" spans="2:12">
      <c r="B1502" s="645" t="s">
        <v>4587</v>
      </c>
      <c r="C1502" s="619" t="s">
        <v>4588</v>
      </c>
      <c r="E1502" s="620"/>
      <c r="K1502" s="335"/>
      <c r="L1502" s="162"/>
    </row>
    <row r="1503" spans="2:12">
      <c r="B1503" s="645" t="s">
        <v>4589</v>
      </c>
      <c r="C1503" s="619" t="s">
        <v>4590</v>
      </c>
      <c r="E1503" s="620"/>
      <c r="K1503" s="335"/>
      <c r="L1503" s="162"/>
    </row>
    <row r="1504" spans="2:12">
      <c r="B1504" s="645" t="s">
        <v>4591</v>
      </c>
      <c r="C1504" s="619" t="s">
        <v>4592</v>
      </c>
      <c r="E1504" s="620"/>
      <c r="K1504" s="335"/>
      <c r="L1504" s="162"/>
    </row>
    <row r="1505" spans="2:12">
      <c r="B1505" s="645" t="s">
        <v>4593</v>
      </c>
      <c r="C1505" s="619" t="s">
        <v>4592</v>
      </c>
      <c r="E1505" s="620"/>
      <c r="K1505" s="335"/>
      <c r="L1505" s="162"/>
    </row>
    <row r="1506" spans="2:12">
      <c r="B1506" s="645" t="s">
        <v>4594</v>
      </c>
      <c r="C1506" s="619" t="s">
        <v>4595</v>
      </c>
      <c r="E1506" s="620"/>
      <c r="K1506" s="335"/>
      <c r="L1506" s="162"/>
    </row>
    <row r="1507" spans="2:12">
      <c r="B1507" s="645" t="s">
        <v>4596</v>
      </c>
      <c r="C1507" s="619" t="s">
        <v>4595</v>
      </c>
      <c r="E1507" s="620"/>
      <c r="K1507" s="335"/>
      <c r="L1507" s="162"/>
    </row>
    <row r="1508" spans="2:12">
      <c r="B1508" s="645" t="s">
        <v>4597</v>
      </c>
      <c r="C1508" s="619" t="s">
        <v>4598</v>
      </c>
      <c r="E1508" s="620"/>
      <c r="K1508" s="335"/>
      <c r="L1508" s="162"/>
    </row>
    <row r="1509" spans="2:12">
      <c r="B1509" s="645" t="s">
        <v>4599</v>
      </c>
      <c r="C1509" s="619" t="s">
        <v>4598</v>
      </c>
      <c r="E1509" s="620"/>
      <c r="K1509" s="335"/>
      <c r="L1509" s="162"/>
    </row>
    <row r="1510" spans="2:12">
      <c r="B1510" s="645" t="s">
        <v>4600</v>
      </c>
      <c r="C1510" s="619" t="s">
        <v>4598</v>
      </c>
      <c r="E1510" s="620"/>
      <c r="K1510" s="335"/>
      <c r="L1510" s="162"/>
    </row>
    <row r="1511" spans="2:12">
      <c r="B1511" s="645" t="s">
        <v>4601</v>
      </c>
      <c r="C1511" s="619" t="s">
        <v>4602</v>
      </c>
      <c r="E1511" s="620"/>
      <c r="K1511" s="335"/>
      <c r="L1511" s="162"/>
    </row>
    <row r="1512" spans="2:12">
      <c r="B1512" s="645" t="s">
        <v>4603</v>
      </c>
      <c r="C1512" s="619" t="s">
        <v>4604</v>
      </c>
      <c r="E1512" s="620"/>
      <c r="K1512" s="335"/>
      <c r="L1512" s="162"/>
    </row>
    <row r="1513" spans="2:12">
      <c r="B1513" s="645" t="s">
        <v>4605</v>
      </c>
      <c r="C1513" s="619" t="s">
        <v>4606</v>
      </c>
      <c r="E1513" s="620"/>
      <c r="K1513" s="335"/>
      <c r="L1513" s="162"/>
    </row>
    <row r="1514" spans="2:12">
      <c r="B1514" s="645" t="s">
        <v>4607</v>
      </c>
      <c r="C1514" s="619" t="s">
        <v>4608</v>
      </c>
      <c r="E1514" s="620"/>
      <c r="K1514" s="335"/>
      <c r="L1514" s="162"/>
    </row>
    <row r="1515" spans="2:12">
      <c r="B1515" s="645" t="s">
        <v>4609</v>
      </c>
      <c r="C1515" s="619" t="s">
        <v>4610</v>
      </c>
      <c r="E1515" s="620"/>
      <c r="K1515" s="335"/>
      <c r="L1515" s="162"/>
    </row>
    <row r="1516" spans="2:12">
      <c r="B1516" s="645" t="s">
        <v>4611</v>
      </c>
      <c r="C1516" s="619" t="s">
        <v>4610</v>
      </c>
      <c r="E1516" s="620"/>
      <c r="K1516" s="335"/>
      <c r="L1516" s="162"/>
    </row>
    <row r="1517" spans="2:12">
      <c r="B1517" s="645" t="s">
        <v>4612</v>
      </c>
      <c r="C1517" s="619" t="s">
        <v>3555</v>
      </c>
      <c r="E1517" s="620"/>
      <c r="K1517" s="335"/>
      <c r="L1517" s="162"/>
    </row>
    <row r="1518" spans="2:12">
      <c r="B1518" s="645" t="s">
        <v>3556</v>
      </c>
      <c r="C1518" s="619" t="s">
        <v>3555</v>
      </c>
      <c r="E1518" s="620"/>
      <c r="K1518" s="335"/>
      <c r="L1518" s="162"/>
    </row>
    <row r="1519" spans="2:12">
      <c r="B1519" s="645" t="s">
        <v>3557</v>
      </c>
      <c r="C1519" s="619" t="s">
        <v>3558</v>
      </c>
      <c r="E1519" s="620"/>
      <c r="K1519" s="335"/>
      <c r="L1519" s="162"/>
    </row>
    <row r="1520" spans="2:12">
      <c r="B1520" s="645" t="s">
        <v>3559</v>
      </c>
      <c r="C1520" s="619" t="s">
        <v>3560</v>
      </c>
      <c r="E1520" s="620"/>
      <c r="K1520" s="335"/>
      <c r="L1520" s="162"/>
    </row>
    <row r="1521" spans="2:12">
      <c r="B1521" s="645" t="s">
        <v>3561</v>
      </c>
      <c r="C1521" s="619" t="s">
        <v>3562</v>
      </c>
      <c r="E1521" s="620"/>
      <c r="K1521" s="335"/>
      <c r="L1521" s="162"/>
    </row>
    <row r="1522" spans="2:12">
      <c r="B1522" s="645" t="s">
        <v>4716</v>
      </c>
      <c r="C1522" s="619" t="s">
        <v>4717</v>
      </c>
      <c r="E1522" s="620"/>
      <c r="K1522" s="335"/>
      <c r="L1522" s="162"/>
    </row>
    <row r="1523" spans="2:12">
      <c r="B1523" s="645" t="s">
        <v>4718</v>
      </c>
      <c r="C1523" s="619" t="s">
        <v>4717</v>
      </c>
      <c r="E1523" s="620"/>
      <c r="K1523" s="335"/>
      <c r="L1523" s="162"/>
    </row>
    <row r="1524" spans="2:12">
      <c r="B1524" s="645" t="s">
        <v>4719</v>
      </c>
      <c r="C1524" s="619" t="s">
        <v>4717</v>
      </c>
      <c r="E1524" s="620"/>
      <c r="K1524" s="335"/>
      <c r="L1524" s="162"/>
    </row>
    <row r="1525" spans="2:12">
      <c r="B1525" s="645" t="s">
        <v>4720</v>
      </c>
      <c r="C1525" s="619" t="s">
        <v>4721</v>
      </c>
      <c r="E1525" s="620"/>
      <c r="K1525" s="335"/>
      <c r="L1525" s="162"/>
    </row>
    <row r="1526" spans="2:12">
      <c r="B1526" s="645" t="s">
        <v>4722</v>
      </c>
      <c r="C1526" s="619" t="s">
        <v>4723</v>
      </c>
      <c r="E1526" s="620"/>
      <c r="K1526" s="335"/>
      <c r="L1526" s="162"/>
    </row>
    <row r="1527" spans="2:12">
      <c r="B1527" s="645" t="s">
        <v>4724</v>
      </c>
      <c r="C1527" s="619" t="s">
        <v>4723</v>
      </c>
      <c r="E1527" s="620"/>
      <c r="K1527" s="335"/>
      <c r="L1527" s="162"/>
    </row>
    <row r="1528" spans="2:12">
      <c r="B1528" s="645" t="s">
        <v>4725</v>
      </c>
      <c r="C1528" s="619" t="s">
        <v>4726</v>
      </c>
      <c r="E1528" s="620"/>
      <c r="K1528" s="335"/>
      <c r="L1528" s="162"/>
    </row>
    <row r="1529" spans="2:12">
      <c r="B1529" s="645" t="s">
        <v>4727</v>
      </c>
      <c r="C1529" s="619" t="s">
        <v>4726</v>
      </c>
      <c r="E1529" s="620"/>
      <c r="K1529" s="335"/>
      <c r="L1529" s="162"/>
    </row>
    <row r="1530" spans="2:12">
      <c r="B1530" s="645" t="s">
        <v>4728</v>
      </c>
      <c r="C1530" s="619" t="s">
        <v>4729</v>
      </c>
      <c r="E1530" s="620"/>
      <c r="K1530" s="335"/>
      <c r="L1530" s="162"/>
    </row>
    <row r="1531" spans="2:12">
      <c r="B1531" s="645" t="s">
        <v>4730</v>
      </c>
      <c r="C1531" s="619" t="s">
        <v>4729</v>
      </c>
      <c r="E1531" s="620"/>
      <c r="K1531" s="335"/>
      <c r="L1531" s="162"/>
    </row>
    <row r="1532" spans="2:12">
      <c r="B1532" s="645" t="s">
        <v>4731</v>
      </c>
      <c r="C1532" s="619" t="s">
        <v>4732</v>
      </c>
      <c r="E1532" s="620"/>
      <c r="K1532" s="335"/>
      <c r="L1532" s="162"/>
    </row>
    <row r="1533" spans="2:12">
      <c r="B1533" s="645" t="s">
        <v>4733</v>
      </c>
      <c r="C1533" s="619" t="s">
        <v>3570</v>
      </c>
      <c r="E1533" s="620"/>
      <c r="K1533" s="335"/>
      <c r="L1533" s="162"/>
    </row>
    <row r="1534" spans="2:12">
      <c r="B1534" s="645" t="s">
        <v>3571</v>
      </c>
      <c r="C1534" s="619" t="s">
        <v>3570</v>
      </c>
      <c r="E1534" s="620"/>
      <c r="K1534" s="335"/>
      <c r="L1534" s="162"/>
    </row>
    <row r="1535" spans="2:12">
      <c r="B1535" s="645" t="s">
        <v>3572</v>
      </c>
      <c r="C1535" s="619" t="s">
        <v>3573</v>
      </c>
      <c r="E1535" s="620"/>
      <c r="K1535" s="335"/>
      <c r="L1535" s="162"/>
    </row>
    <row r="1536" spans="2:12">
      <c r="B1536" s="645" t="s">
        <v>3574</v>
      </c>
      <c r="C1536" s="619" t="s">
        <v>3573</v>
      </c>
      <c r="E1536" s="620"/>
      <c r="K1536" s="335"/>
      <c r="L1536" s="162"/>
    </row>
    <row r="1537" spans="2:12">
      <c r="B1537" s="645" t="s">
        <v>3575</v>
      </c>
      <c r="C1537" s="619" t="s">
        <v>3576</v>
      </c>
      <c r="E1537" s="620"/>
      <c r="K1537" s="335"/>
      <c r="L1537" s="162"/>
    </row>
    <row r="1538" spans="2:12">
      <c r="B1538" s="645" t="s">
        <v>3577</v>
      </c>
      <c r="C1538" s="619" t="s">
        <v>3578</v>
      </c>
      <c r="E1538" s="620"/>
      <c r="K1538" s="335"/>
      <c r="L1538" s="162"/>
    </row>
    <row r="1539" spans="2:12">
      <c r="B1539" s="645" t="s">
        <v>3579</v>
      </c>
      <c r="C1539" s="619" t="s">
        <v>3578</v>
      </c>
      <c r="E1539" s="620"/>
      <c r="K1539" s="335"/>
      <c r="L1539" s="162"/>
    </row>
    <row r="1540" spans="2:12">
      <c r="B1540" s="645" t="s">
        <v>3580</v>
      </c>
      <c r="C1540" s="619" t="s">
        <v>3581</v>
      </c>
      <c r="E1540" s="620"/>
      <c r="K1540" s="335"/>
      <c r="L1540" s="162"/>
    </row>
    <row r="1541" spans="2:12">
      <c r="B1541" s="645" t="s">
        <v>3582</v>
      </c>
      <c r="C1541" s="619" t="s">
        <v>3581</v>
      </c>
      <c r="E1541" s="620"/>
      <c r="K1541" s="335"/>
      <c r="L1541" s="162"/>
    </row>
    <row r="1542" spans="2:12">
      <c r="B1542" s="645" t="s">
        <v>3583</v>
      </c>
      <c r="C1542" s="619" t="s">
        <v>3584</v>
      </c>
      <c r="E1542" s="620"/>
      <c r="K1542" s="335"/>
      <c r="L1542" s="162"/>
    </row>
    <row r="1543" spans="2:12">
      <c r="B1543" s="645" t="s">
        <v>3585</v>
      </c>
      <c r="C1543" s="619" t="s">
        <v>3584</v>
      </c>
      <c r="E1543" s="620"/>
      <c r="K1543" s="335"/>
      <c r="L1543" s="162"/>
    </row>
    <row r="1544" spans="2:12">
      <c r="B1544" s="645" t="s">
        <v>3586</v>
      </c>
      <c r="C1544" s="619" t="s">
        <v>3587</v>
      </c>
      <c r="E1544" s="620"/>
      <c r="K1544" s="335"/>
      <c r="L1544" s="162"/>
    </row>
    <row r="1545" spans="2:12">
      <c r="B1545" s="645" t="s">
        <v>3588</v>
      </c>
      <c r="C1545" s="619" t="s">
        <v>3587</v>
      </c>
      <c r="E1545" s="620"/>
      <c r="K1545" s="335"/>
      <c r="L1545" s="162"/>
    </row>
    <row r="1546" spans="2:12">
      <c r="B1546" s="645" t="s">
        <v>3589</v>
      </c>
      <c r="C1546" s="619" t="s">
        <v>3590</v>
      </c>
      <c r="E1546" s="620"/>
      <c r="K1546" s="335"/>
      <c r="L1546" s="162"/>
    </row>
    <row r="1547" spans="2:12">
      <c r="B1547" s="645" t="s">
        <v>3591</v>
      </c>
      <c r="C1547" s="619" t="s">
        <v>3592</v>
      </c>
      <c r="E1547" s="620"/>
      <c r="K1547" s="335"/>
      <c r="L1547" s="162"/>
    </row>
    <row r="1548" spans="2:12">
      <c r="B1548" s="645" t="s">
        <v>3593</v>
      </c>
      <c r="C1548" s="619" t="s">
        <v>3594</v>
      </c>
      <c r="E1548" s="620"/>
      <c r="K1548" s="335"/>
      <c r="L1548" s="162"/>
    </row>
    <row r="1549" spans="2:12">
      <c r="B1549" s="645" t="s">
        <v>3595</v>
      </c>
      <c r="C1549" s="619" t="s">
        <v>3596</v>
      </c>
      <c r="E1549" s="620"/>
      <c r="K1549" s="335"/>
      <c r="L1549" s="162"/>
    </row>
    <row r="1550" spans="2:12">
      <c r="B1550" s="645" t="s">
        <v>3597</v>
      </c>
      <c r="C1550" s="619" t="s">
        <v>3596</v>
      </c>
      <c r="E1550" s="620"/>
      <c r="K1550" s="335"/>
      <c r="L1550" s="162"/>
    </row>
    <row r="1551" spans="2:12">
      <c r="B1551" s="645" t="s">
        <v>3598</v>
      </c>
      <c r="C1551" s="619" t="s">
        <v>3599</v>
      </c>
      <c r="E1551" s="620"/>
      <c r="K1551" s="335"/>
      <c r="L1551" s="162"/>
    </row>
    <row r="1552" spans="2:12">
      <c r="B1552" s="645" t="s">
        <v>3600</v>
      </c>
      <c r="C1552" s="619" t="s">
        <v>3601</v>
      </c>
      <c r="E1552" s="620"/>
      <c r="K1552" s="335"/>
      <c r="L1552" s="162"/>
    </row>
    <row r="1553" spans="2:12">
      <c r="B1553" s="645" t="s">
        <v>3602</v>
      </c>
      <c r="C1553" s="619" t="s">
        <v>3603</v>
      </c>
      <c r="E1553" s="620"/>
      <c r="K1553" s="335"/>
      <c r="L1553" s="162"/>
    </row>
    <row r="1554" spans="2:12">
      <c r="B1554" s="645" t="s">
        <v>3604</v>
      </c>
      <c r="C1554" s="619" t="s">
        <v>3605</v>
      </c>
      <c r="E1554" s="620"/>
      <c r="K1554" s="335"/>
      <c r="L1554" s="162"/>
    </row>
    <row r="1555" spans="2:12">
      <c r="B1555" s="645" t="s">
        <v>3606</v>
      </c>
      <c r="C1555" s="619" t="s">
        <v>3605</v>
      </c>
      <c r="E1555" s="620"/>
      <c r="K1555" s="335"/>
      <c r="L1555" s="162"/>
    </row>
    <row r="1556" spans="2:12">
      <c r="B1556" s="645" t="s">
        <v>3607</v>
      </c>
      <c r="C1556" s="619" t="s">
        <v>3608</v>
      </c>
      <c r="E1556" s="620"/>
      <c r="K1556" s="335"/>
      <c r="L1556" s="162"/>
    </row>
    <row r="1557" spans="2:12">
      <c r="B1557" s="645" t="s">
        <v>3609</v>
      </c>
      <c r="C1557" s="619" t="s">
        <v>3608</v>
      </c>
      <c r="E1557" s="620"/>
      <c r="K1557" s="335"/>
      <c r="L1557" s="162"/>
    </row>
    <row r="1558" spans="2:12">
      <c r="B1558" s="645" t="s">
        <v>3610</v>
      </c>
      <c r="C1558" s="619" t="s">
        <v>3608</v>
      </c>
      <c r="E1558" s="620"/>
      <c r="K1558" s="335"/>
      <c r="L1558" s="162"/>
    </row>
    <row r="1559" spans="2:12">
      <c r="B1559" s="645" t="s">
        <v>3611</v>
      </c>
      <c r="C1559" s="619" t="s">
        <v>3608</v>
      </c>
      <c r="E1559" s="620"/>
      <c r="K1559" s="335"/>
      <c r="L1559" s="162"/>
    </row>
    <row r="1560" spans="2:12">
      <c r="B1560" s="645" t="s">
        <v>3612</v>
      </c>
      <c r="C1560" s="619" t="s">
        <v>3613</v>
      </c>
      <c r="E1560" s="620"/>
      <c r="K1560" s="335"/>
      <c r="L1560" s="162"/>
    </row>
    <row r="1561" spans="2:12">
      <c r="B1561" s="645" t="s">
        <v>3614</v>
      </c>
      <c r="C1561" s="619" t="s">
        <v>3613</v>
      </c>
      <c r="E1561" s="620"/>
      <c r="K1561" s="335"/>
      <c r="L1561" s="162"/>
    </row>
    <row r="1562" spans="2:12">
      <c r="B1562" s="645" t="s">
        <v>3615</v>
      </c>
      <c r="C1562" s="619" t="s">
        <v>3613</v>
      </c>
      <c r="E1562" s="620"/>
      <c r="K1562" s="335"/>
      <c r="L1562" s="162"/>
    </row>
    <row r="1563" spans="2:12">
      <c r="B1563" s="645" t="s">
        <v>3616</v>
      </c>
      <c r="C1563" s="619" t="s">
        <v>3613</v>
      </c>
      <c r="E1563" s="620"/>
      <c r="K1563" s="162"/>
      <c r="L1563" s="162"/>
    </row>
    <row r="1564" spans="2:12">
      <c r="B1564" s="620"/>
      <c r="C1564" s="620"/>
      <c r="D1564" s="620"/>
      <c r="E1564" s="620"/>
      <c r="K1564" s="162"/>
      <c r="L1564" s="162"/>
    </row>
    <row r="1565" spans="2:12">
      <c r="B1565" s="620"/>
      <c r="C1565" s="620"/>
      <c r="D1565" s="620"/>
      <c r="E1565" s="620"/>
      <c r="K1565" s="162"/>
      <c r="L1565" s="162"/>
    </row>
    <row r="1566" spans="2:12">
      <c r="B1566" s="620"/>
      <c r="C1566" s="620"/>
      <c r="D1566" s="620"/>
      <c r="E1566" s="620"/>
      <c r="K1566" s="162"/>
      <c r="L1566" s="162"/>
    </row>
    <row r="1567" spans="2:12">
      <c r="B1567" s="650" t="s">
        <v>235</v>
      </c>
      <c r="C1567" s="650" t="s">
        <v>3617</v>
      </c>
      <c r="D1567" s="620"/>
      <c r="E1567" s="620"/>
    </row>
    <row r="1568" spans="2:12">
      <c r="B1568" s="645" t="s">
        <v>1666</v>
      </c>
      <c r="C1568" s="619" t="s">
        <v>879</v>
      </c>
      <c r="D1568" s="620"/>
      <c r="E1568" s="620"/>
    </row>
    <row r="1569" spans="2:5">
      <c r="B1569" s="645" t="s">
        <v>2233</v>
      </c>
      <c r="C1569" s="619" t="s">
        <v>3084</v>
      </c>
      <c r="D1569" s="620"/>
      <c r="E1569" s="620"/>
    </row>
    <row r="1570" spans="2:5">
      <c r="B1570" s="645" t="s">
        <v>2235</v>
      </c>
      <c r="C1570" s="619" t="s">
        <v>3085</v>
      </c>
      <c r="D1570" s="620"/>
      <c r="E1570" s="620"/>
    </row>
    <row r="1571" spans="2:5">
      <c r="B1571" s="645" t="s">
        <v>2239</v>
      </c>
      <c r="C1571" s="619" t="s">
        <v>3086</v>
      </c>
      <c r="D1571" s="620"/>
      <c r="E1571" s="620"/>
    </row>
    <row r="1572" spans="2:5">
      <c r="B1572" s="645" t="s">
        <v>3087</v>
      </c>
      <c r="C1572" s="619" t="s">
        <v>3088</v>
      </c>
      <c r="D1572" s="620"/>
      <c r="E1572" s="620"/>
    </row>
    <row r="1573" spans="2:5">
      <c r="B1573" s="645" t="s">
        <v>3089</v>
      </c>
      <c r="C1573" s="619" t="s">
        <v>3090</v>
      </c>
      <c r="D1573" s="620"/>
      <c r="E1573" s="620"/>
    </row>
    <row r="1574" spans="2:5">
      <c r="B1574" s="645" t="s">
        <v>3091</v>
      </c>
      <c r="C1574" s="619" t="s">
        <v>3092</v>
      </c>
      <c r="D1574" s="620"/>
      <c r="E1574" s="620"/>
    </row>
    <row r="1575" spans="2:5">
      <c r="B1575" s="645" t="s">
        <v>3093</v>
      </c>
      <c r="C1575" s="619" t="s">
        <v>3094</v>
      </c>
      <c r="D1575" s="620"/>
      <c r="E1575" s="620"/>
    </row>
    <row r="1576" spans="2:5">
      <c r="B1576" s="645" t="s">
        <v>3095</v>
      </c>
      <c r="C1576" s="619" t="s">
        <v>3096</v>
      </c>
      <c r="D1576" s="620"/>
      <c r="E1576" s="620"/>
    </row>
    <row r="1577" spans="2:5">
      <c r="B1577" s="645" t="s">
        <v>3097</v>
      </c>
      <c r="C1577" s="619" t="s">
        <v>3098</v>
      </c>
      <c r="D1577" s="620"/>
      <c r="E1577" s="620"/>
    </row>
    <row r="1578" spans="2:5">
      <c r="B1578" s="645" t="s">
        <v>1176</v>
      </c>
      <c r="C1578" s="619" t="s">
        <v>2245</v>
      </c>
      <c r="D1578" s="620"/>
      <c r="E1578" s="620"/>
    </row>
    <row r="1579" spans="2:5">
      <c r="B1579" s="645" t="s">
        <v>1179</v>
      </c>
      <c r="C1579" s="619" t="s">
        <v>3099</v>
      </c>
      <c r="D1579" s="620"/>
      <c r="E1579" s="620"/>
    </row>
    <row r="1580" spans="2:5">
      <c r="B1580" s="645" t="s">
        <v>1182</v>
      </c>
      <c r="C1580" s="619" t="s">
        <v>3100</v>
      </c>
      <c r="D1580" s="620"/>
      <c r="E1580" s="620"/>
    </row>
    <row r="1581" spans="2:5">
      <c r="B1581" s="645" t="s">
        <v>1185</v>
      </c>
      <c r="C1581" s="619" t="s">
        <v>3101</v>
      </c>
      <c r="D1581" s="620"/>
      <c r="E1581" s="620"/>
    </row>
    <row r="1582" spans="2:5">
      <c r="B1582" s="645" t="s">
        <v>1188</v>
      </c>
      <c r="C1582" s="619" t="s">
        <v>3102</v>
      </c>
      <c r="D1582" s="620"/>
      <c r="E1582" s="620"/>
    </row>
    <row r="1583" spans="2:5">
      <c r="B1583" s="645" t="s">
        <v>1191</v>
      </c>
      <c r="C1583" s="619" t="s">
        <v>3103</v>
      </c>
      <c r="D1583" s="620"/>
      <c r="E1583" s="620"/>
    </row>
    <row r="1584" spans="2:5">
      <c r="B1584" s="645" t="s">
        <v>3104</v>
      </c>
      <c r="C1584" s="619" t="s">
        <v>2247</v>
      </c>
      <c r="D1584" s="620"/>
      <c r="E1584" s="620"/>
    </row>
    <row r="1585" spans="2:5">
      <c r="B1585" s="645" t="s">
        <v>3105</v>
      </c>
      <c r="C1585" s="619" t="s">
        <v>3106</v>
      </c>
      <c r="D1585" s="620"/>
      <c r="E1585" s="620"/>
    </row>
    <row r="1586" spans="2:5">
      <c r="B1586" s="645" t="s">
        <v>3107</v>
      </c>
      <c r="C1586" s="619" t="s">
        <v>3108</v>
      </c>
      <c r="D1586" s="620"/>
      <c r="E1586" s="620"/>
    </row>
    <row r="1587" spans="2:5">
      <c r="B1587" s="645" t="s">
        <v>3109</v>
      </c>
      <c r="C1587" s="619" t="s">
        <v>3110</v>
      </c>
      <c r="D1587" s="620"/>
      <c r="E1587" s="620"/>
    </row>
    <row r="1588" spans="2:5">
      <c r="B1588" s="645" t="s">
        <v>3111</v>
      </c>
      <c r="C1588" s="619" t="s">
        <v>3112</v>
      </c>
      <c r="D1588" s="620"/>
      <c r="E1588" s="620"/>
    </row>
    <row r="1589" spans="2:5">
      <c r="B1589" s="645" t="s">
        <v>3621</v>
      </c>
      <c r="C1589" s="619" t="s">
        <v>3113</v>
      </c>
      <c r="D1589" s="620"/>
      <c r="E1589" s="620"/>
    </row>
    <row r="1590" spans="2:5">
      <c r="B1590" s="645" t="s">
        <v>3626</v>
      </c>
      <c r="C1590" s="619" t="s">
        <v>3114</v>
      </c>
      <c r="D1590" s="620"/>
      <c r="E1590" s="620"/>
    </row>
    <row r="1591" spans="2:5">
      <c r="B1591" s="645" t="s">
        <v>3629</v>
      </c>
      <c r="C1591" s="619" t="s">
        <v>3115</v>
      </c>
      <c r="D1591" s="620"/>
      <c r="E1591" s="620"/>
    </row>
    <row r="1592" spans="2:5">
      <c r="B1592" s="645" t="s">
        <v>3116</v>
      </c>
      <c r="C1592" s="619" t="s">
        <v>3117</v>
      </c>
      <c r="D1592" s="620"/>
      <c r="E1592" s="620"/>
    </row>
    <row r="1593" spans="2:5">
      <c r="B1593" s="645" t="s">
        <v>3118</v>
      </c>
      <c r="C1593" s="619" t="s">
        <v>3119</v>
      </c>
      <c r="D1593" s="620"/>
      <c r="E1593" s="620"/>
    </row>
    <row r="1594" spans="2:5">
      <c r="B1594" s="645" t="s">
        <v>3120</v>
      </c>
      <c r="C1594" s="619" t="s">
        <v>3121</v>
      </c>
      <c r="D1594" s="620"/>
      <c r="E1594" s="620"/>
    </row>
    <row r="1595" spans="2:5">
      <c r="B1595" s="645" t="s">
        <v>3122</v>
      </c>
      <c r="C1595" s="619" t="s">
        <v>1181</v>
      </c>
      <c r="D1595" s="620"/>
      <c r="E1595" s="620"/>
    </row>
    <row r="1596" spans="2:5">
      <c r="B1596" s="645" t="s">
        <v>3123</v>
      </c>
      <c r="C1596" s="619" t="s">
        <v>1184</v>
      </c>
      <c r="D1596" s="620"/>
      <c r="E1596" s="620"/>
    </row>
    <row r="1597" spans="2:5">
      <c r="B1597" s="645" t="s">
        <v>3124</v>
      </c>
      <c r="C1597" s="619" t="s">
        <v>1189</v>
      </c>
      <c r="D1597" s="620"/>
      <c r="E1597" s="620"/>
    </row>
    <row r="1598" spans="2:5">
      <c r="B1598" s="645" t="s">
        <v>3125</v>
      </c>
      <c r="C1598" s="619" t="s">
        <v>3126</v>
      </c>
      <c r="D1598" s="620"/>
      <c r="E1598" s="620"/>
    </row>
    <row r="1599" spans="2:5">
      <c r="B1599" s="645" t="s">
        <v>3127</v>
      </c>
      <c r="C1599" s="619" t="s">
        <v>3128</v>
      </c>
      <c r="D1599" s="620"/>
      <c r="E1599" s="620"/>
    </row>
    <row r="1600" spans="2:5">
      <c r="B1600" s="645" t="s">
        <v>3129</v>
      </c>
      <c r="C1600" s="619" t="s">
        <v>3130</v>
      </c>
      <c r="D1600" s="620"/>
      <c r="E1600" s="620"/>
    </row>
    <row r="1601" spans="2:5">
      <c r="B1601" s="645" t="s">
        <v>3131</v>
      </c>
      <c r="C1601" s="619" t="s">
        <v>3132</v>
      </c>
      <c r="D1601" s="620"/>
      <c r="E1601" s="620"/>
    </row>
    <row r="1602" spans="2:5">
      <c r="B1602" s="645" t="s">
        <v>3133</v>
      </c>
      <c r="C1602" s="619" t="s">
        <v>3625</v>
      </c>
      <c r="D1602" s="620"/>
      <c r="E1602" s="620"/>
    </row>
    <row r="1603" spans="2:5">
      <c r="B1603" s="645" t="s">
        <v>3134</v>
      </c>
      <c r="C1603" s="619" t="s">
        <v>3135</v>
      </c>
      <c r="D1603" s="620"/>
      <c r="E1603" s="620"/>
    </row>
    <row r="1604" spans="2:5">
      <c r="B1604" s="645" t="s">
        <v>3136</v>
      </c>
      <c r="C1604" s="619" t="s">
        <v>3137</v>
      </c>
      <c r="D1604" s="620"/>
      <c r="E1604" s="620"/>
    </row>
    <row r="1605" spans="2:5">
      <c r="B1605" s="645" t="s">
        <v>3138</v>
      </c>
      <c r="C1605" s="619" t="s">
        <v>3139</v>
      </c>
      <c r="D1605" s="620"/>
      <c r="E1605" s="620"/>
    </row>
    <row r="1606" spans="2:5">
      <c r="B1606" s="645" t="s">
        <v>3140</v>
      </c>
      <c r="C1606" s="619" t="s">
        <v>3634</v>
      </c>
      <c r="D1606" s="620"/>
      <c r="E1606" s="620"/>
    </row>
    <row r="1607" spans="2:5">
      <c r="B1607" s="645" t="s">
        <v>3141</v>
      </c>
      <c r="C1607" s="619" t="s">
        <v>3142</v>
      </c>
      <c r="D1607" s="620"/>
      <c r="E1607" s="620"/>
    </row>
    <row r="1608" spans="2:5">
      <c r="B1608" s="645" t="s">
        <v>3143</v>
      </c>
      <c r="C1608" s="619" t="s">
        <v>3144</v>
      </c>
      <c r="D1608" s="620"/>
      <c r="E1608" s="620"/>
    </row>
    <row r="1609" spans="2:5">
      <c r="B1609" s="645" t="s">
        <v>3145</v>
      </c>
      <c r="C1609" s="619" t="s">
        <v>1528</v>
      </c>
      <c r="D1609" s="620"/>
      <c r="E1609" s="620"/>
    </row>
    <row r="1610" spans="2:5">
      <c r="B1610" s="645" t="s">
        <v>3146</v>
      </c>
      <c r="C1610" s="619" t="s">
        <v>3147</v>
      </c>
      <c r="D1610" s="620"/>
      <c r="E1610" s="620"/>
    </row>
    <row r="1611" spans="2:5">
      <c r="B1611" s="645" t="s">
        <v>3148</v>
      </c>
      <c r="C1611" s="619" t="s">
        <v>3149</v>
      </c>
      <c r="D1611" s="620"/>
      <c r="E1611" s="620"/>
    </row>
    <row r="1612" spans="2:5">
      <c r="B1612" s="645" t="s">
        <v>3150</v>
      </c>
      <c r="C1612" s="619" t="s">
        <v>444</v>
      </c>
      <c r="D1612" s="620"/>
      <c r="E1612" s="620"/>
    </row>
    <row r="1613" spans="2:5">
      <c r="B1613" s="645" t="s">
        <v>3151</v>
      </c>
      <c r="C1613" s="619" t="s">
        <v>3152</v>
      </c>
      <c r="D1613" s="620"/>
      <c r="E1613" s="620"/>
    </row>
    <row r="1614" spans="2:5">
      <c r="B1614" s="645" t="s">
        <v>3153</v>
      </c>
      <c r="C1614" s="619" t="s">
        <v>446</v>
      </c>
      <c r="D1614" s="620"/>
      <c r="E1614" s="620"/>
    </row>
    <row r="1615" spans="2:5">
      <c r="B1615" s="645" t="s">
        <v>3154</v>
      </c>
      <c r="C1615" s="619" t="s">
        <v>3155</v>
      </c>
      <c r="D1615" s="620"/>
      <c r="E1615" s="620"/>
    </row>
    <row r="1616" spans="2:5">
      <c r="B1616" s="645" t="s">
        <v>3156</v>
      </c>
      <c r="C1616" s="619" t="s">
        <v>3157</v>
      </c>
      <c r="D1616" s="620"/>
      <c r="E1616" s="620"/>
    </row>
    <row r="1617" spans="2:5">
      <c r="B1617" s="645" t="s">
        <v>3158</v>
      </c>
      <c r="C1617" s="619" t="s">
        <v>3159</v>
      </c>
      <c r="D1617" s="620"/>
      <c r="E1617" s="620"/>
    </row>
    <row r="1618" spans="2:5">
      <c r="B1618" s="645" t="s">
        <v>3160</v>
      </c>
      <c r="C1618" s="619" t="s">
        <v>458</v>
      </c>
      <c r="D1618" s="620"/>
      <c r="E1618" s="620"/>
    </row>
    <row r="1619" spans="2:5">
      <c r="B1619" s="645" t="s">
        <v>3161</v>
      </c>
      <c r="C1619" s="619" t="s">
        <v>3162</v>
      </c>
      <c r="D1619" s="620"/>
      <c r="E1619" s="620"/>
    </row>
    <row r="1620" spans="2:5">
      <c r="B1620" s="645" t="s">
        <v>3163</v>
      </c>
      <c r="C1620" s="619" t="s">
        <v>3164</v>
      </c>
      <c r="D1620" s="620"/>
      <c r="E1620" s="620"/>
    </row>
    <row r="1621" spans="2:5">
      <c r="B1621" s="645" t="s">
        <v>3165</v>
      </c>
      <c r="C1621" s="619" t="s">
        <v>3166</v>
      </c>
      <c r="D1621" s="620"/>
      <c r="E1621" s="620"/>
    </row>
    <row r="1622" spans="2:5">
      <c r="B1622" s="645" t="s">
        <v>3167</v>
      </c>
      <c r="C1622" s="619" t="s">
        <v>950</v>
      </c>
      <c r="D1622" s="620"/>
      <c r="E1622" s="620"/>
    </row>
    <row r="1623" spans="2:5">
      <c r="B1623" s="645" t="s">
        <v>3168</v>
      </c>
      <c r="C1623" s="619" t="s">
        <v>3169</v>
      </c>
      <c r="D1623" s="620"/>
      <c r="E1623" s="620"/>
    </row>
    <row r="1624" spans="2:5">
      <c r="B1624" s="645" t="s">
        <v>3170</v>
      </c>
      <c r="C1624" s="619" t="s">
        <v>3171</v>
      </c>
      <c r="D1624" s="620"/>
      <c r="E1624" s="620"/>
    </row>
    <row r="1625" spans="2:5">
      <c r="B1625" s="645" t="s">
        <v>5583</v>
      </c>
      <c r="C1625" s="619" t="s">
        <v>5584</v>
      </c>
      <c r="D1625" s="620"/>
      <c r="E1625" s="620"/>
    </row>
    <row r="1626" spans="2:5">
      <c r="B1626" s="645" t="s">
        <v>5585</v>
      </c>
      <c r="C1626" s="619" t="s">
        <v>5586</v>
      </c>
      <c r="D1626" s="620"/>
      <c r="E1626" s="620"/>
    </row>
    <row r="1627" spans="2:5">
      <c r="B1627" s="645" t="s">
        <v>5587</v>
      </c>
      <c r="C1627" s="619" t="s">
        <v>4759</v>
      </c>
      <c r="D1627" s="620"/>
      <c r="E1627" s="620"/>
    </row>
    <row r="1628" spans="2:5">
      <c r="B1628" s="645" t="s">
        <v>5588</v>
      </c>
      <c r="C1628" s="619" t="s">
        <v>4761</v>
      </c>
      <c r="D1628" s="620"/>
      <c r="E1628" s="620"/>
    </row>
    <row r="1629" spans="2:5">
      <c r="B1629" s="645" t="s">
        <v>5589</v>
      </c>
      <c r="C1629" s="619" t="s">
        <v>4762</v>
      </c>
      <c r="D1629" s="620"/>
      <c r="E1629" s="620"/>
    </row>
    <row r="1630" spans="2:5">
      <c r="B1630" s="645" t="s">
        <v>5590</v>
      </c>
      <c r="C1630" s="619" t="s">
        <v>4767</v>
      </c>
      <c r="D1630" s="620"/>
      <c r="E1630" s="620"/>
    </row>
    <row r="1631" spans="2:5">
      <c r="B1631" s="645" t="s">
        <v>5591</v>
      </c>
      <c r="C1631" s="619" t="s">
        <v>4770</v>
      </c>
      <c r="D1631" s="620"/>
      <c r="E1631" s="620"/>
    </row>
    <row r="1632" spans="2:5">
      <c r="B1632" s="645" t="s">
        <v>5592</v>
      </c>
      <c r="C1632" s="619" t="s">
        <v>5593</v>
      </c>
      <c r="D1632" s="620"/>
      <c r="E1632" s="620"/>
    </row>
    <row r="1633" spans="2:5">
      <c r="B1633" s="645" t="s">
        <v>5594</v>
      </c>
      <c r="C1633" s="619" t="s">
        <v>5595</v>
      </c>
      <c r="D1633" s="620"/>
      <c r="E1633" s="620"/>
    </row>
    <row r="1634" spans="2:5">
      <c r="B1634" s="645" t="s">
        <v>5596</v>
      </c>
      <c r="C1634" s="619" t="s">
        <v>2429</v>
      </c>
      <c r="D1634" s="620"/>
      <c r="E1634" s="620"/>
    </row>
    <row r="1635" spans="2:5">
      <c r="B1635" s="645" t="s">
        <v>5597</v>
      </c>
      <c r="C1635" s="619" t="s">
        <v>2431</v>
      </c>
      <c r="D1635" s="620"/>
      <c r="E1635" s="620"/>
    </row>
    <row r="1636" spans="2:5">
      <c r="B1636" s="645" t="s">
        <v>5598</v>
      </c>
      <c r="C1636" s="619" t="s">
        <v>4786</v>
      </c>
      <c r="D1636" s="620"/>
      <c r="E1636" s="620"/>
    </row>
    <row r="1637" spans="2:5">
      <c r="B1637" s="645" t="s">
        <v>5599</v>
      </c>
      <c r="C1637" s="619" t="s">
        <v>5600</v>
      </c>
      <c r="D1637" s="620"/>
      <c r="E1637" s="620"/>
    </row>
    <row r="1638" spans="2:5">
      <c r="B1638" s="645" t="s">
        <v>5601</v>
      </c>
      <c r="C1638" s="619" t="s">
        <v>5602</v>
      </c>
      <c r="D1638" s="620"/>
      <c r="E1638" s="620"/>
    </row>
    <row r="1639" spans="2:5">
      <c r="B1639" s="645" t="s">
        <v>5603</v>
      </c>
      <c r="C1639" s="619" t="s">
        <v>5604</v>
      </c>
      <c r="D1639" s="620"/>
      <c r="E1639" s="620"/>
    </row>
    <row r="1640" spans="2:5">
      <c r="B1640" s="645" t="s">
        <v>5605</v>
      </c>
      <c r="C1640" s="619" t="s">
        <v>3723</v>
      </c>
      <c r="D1640" s="620"/>
      <c r="E1640" s="620"/>
    </row>
    <row r="1641" spans="2:5">
      <c r="B1641" s="645" t="s">
        <v>5606</v>
      </c>
      <c r="C1641" s="619" t="s">
        <v>5607</v>
      </c>
      <c r="D1641" s="620"/>
      <c r="E1641" s="620"/>
    </row>
    <row r="1642" spans="2:5">
      <c r="B1642" s="645" t="s">
        <v>5608</v>
      </c>
      <c r="C1642" s="619" t="s">
        <v>5609</v>
      </c>
      <c r="D1642" s="620"/>
      <c r="E1642" s="620"/>
    </row>
    <row r="1643" spans="2:5">
      <c r="B1643" s="645" t="s">
        <v>5610</v>
      </c>
      <c r="C1643" s="619" t="s">
        <v>5611</v>
      </c>
      <c r="D1643" s="620"/>
      <c r="E1643" s="620"/>
    </row>
    <row r="1644" spans="2:5">
      <c r="B1644" s="645" t="s">
        <v>5612</v>
      </c>
      <c r="C1644" s="619" t="s">
        <v>5613</v>
      </c>
      <c r="D1644" s="620"/>
      <c r="E1644" s="620"/>
    </row>
    <row r="1645" spans="2:5">
      <c r="B1645" s="645" t="s">
        <v>5614</v>
      </c>
      <c r="C1645" s="619" t="s">
        <v>5615</v>
      </c>
      <c r="D1645" s="620"/>
      <c r="E1645" s="620"/>
    </row>
    <row r="1646" spans="2:5">
      <c r="B1646" s="645" t="s">
        <v>5616</v>
      </c>
      <c r="C1646" s="619" t="s">
        <v>5617</v>
      </c>
      <c r="D1646" s="620"/>
      <c r="E1646" s="620"/>
    </row>
    <row r="1647" spans="2:5">
      <c r="B1647" s="645" t="s">
        <v>5618</v>
      </c>
      <c r="C1647" s="619" t="s">
        <v>3745</v>
      </c>
      <c r="D1647" s="620"/>
      <c r="E1647" s="620"/>
    </row>
    <row r="1648" spans="2:5">
      <c r="B1648" s="645" t="s">
        <v>5619</v>
      </c>
      <c r="C1648" s="619" t="s">
        <v>5620</v>
      </c>
      <c r="D1648" s="620"/>
      <c r="E1648" s="620"/>
    </row>
    <row r="1649" spans="2:5">
      <c r="B1649" s="645" t="s">
        <v>5621</v>
      </c>
      <c r="C1649" s="619" t="s">
        <v>5622</v>
      </c>
      <c r="D1649" s="620"/>
      <c r="E1649" s="620"/>
    </row>
    <row r="1650" spans="2:5">
      <c r="B1650" s="645" t="s">
        <v>5623</v>
      </c>
      <c r="C1650" s="619" t="s">
        <v>5624</v>
      </c>
      <c r="D1650" s="620"/>
      <c r="E1650" s="620"/>
    </row>
    <row r="1651" spans="2:5">
      <c r="B1651" s="645" t="s">
        <v>5625</v>
      </c>
      <c r="C1651" s="619" t="s">
        <v>1203</v>
      </c>
      <c r="D1651" s="620"/>
      <c r="E1651" s="620"/>
    </row>
    <row r="1652" spans="2:5">
      <c r="B1652" s="645" t="s">
        <v>5626</v>
      </c>
      <c r="C1652" s="619" t="s">
        <v>5627</v>
      </c>
      <c r="D1652" s="620"/>
      <c r="E1652" s="620"/>
    </row>
    <row r="1653" spans="2:5">
      <c r="B1653" s="645" t="s">
        <v>5628</v>
      </c>
      <c r="C1653" s="619" t="s">
        <v>5629</v>
      </c>
      <c r="D1653" s="620"/>
      <c r="E1653" s="620"/>
    </row>
    <row r="1654" spans="2:5">
      <c r="B1654" s="645" t="s">
        <v>5630</v>
      </c>
      <c r="C1654" s="619" t="s">
        <v>1228</v>
      </c>
      <c r="D1654" s="620"/>
      <c r="E1654" s="620"/>
    </row>
    <row r="1655" spans="2:5">
      <c r="B1655" s="645" t="s">
        <v>5631</v>
      </c>
      <c r="C1655" s="619" t="s">
        <v>1230</v>
      </c>
      <c r="D1655" s="620"/>
      <c r="E1655" s="620"/>
    </row>
    <row r="1656" spans="2:5">
      <c r="B1656" s="645" t="s">
        <v>5632</v>
      </c>
      <c r="C1656" s="619" t="s">
        <v>1232</v>
      </c>
      <c r="D1656" s="620"/>
      <c r="E1656" s="620"/>
    </row>
    <row r="1657" spans="2:5">
      <c r="B1657" s="645" t="s">
        <v>5633</v>
      </c>
      <c r="C1657" s="619" t="s">
        <v>1234</v>
      </c>
      <c r="D1657" s="620"/>
      <c r="E1657" s="620"/>
    </row>
    <row r="1658" spans="2:5">
      <c r="B1658" s="645" t="s">
        <v>5634</v>
      </c>
      <c r="C1658" s="619" t="s">
        <v>1237</v>
      </c>
      <c r="D1658" s="620"/>
      <c r="E1658" s="620"/>
    </row>
    <row r="1659" spans="2:5">
      <c r="B1659" s="645" t="s">
        <v>5635</v>
      </c>
      <c r="C1659" s="619" t="s">
        <v>1242</v>
      </c>
      <c r="D1659" s="620"/>
      <c r="E1659" s="620"/>
    </row>
    <row r="1660" spans="2:5">
      <c r="B1660" s="645" t="s">
        <v>5636</v>
      </c>
      <c r="C1660" s="619" t="s">
        <v>1245</v>
      </c>
      <c r="D1660" s="620"/>
      <c r="E1660" s="620"/>
    </row>
    <row r="1661" spans="2:5">
      <c r="B1661" s="645" t="s">
        <v>5637</v>
      </c>
      <c r="C1661" s="619" t="s">
        <v>1252</v>
      </c>
      <c r="D1661" s="620"/>
      <c r="E1661" s="620"/>
    </row>
    <row r="1662" spans="2:5">
      <c r="B1662" s="645" t="s">
        <v>5638</v>
      </c>
      <c r="C1662" s="619" t="s">
        <v>5639</v>
      </c>
      <c r="D1662" s="620"/>
      <c r="E1662" s="620"/>
    </row>
    <row r="1663" spans="2:5">
      <c r="B1663" s="645" t="s">
        <v>5640</v>
      </c>
      <c r="C1663" s="619" t="s">
        <v>3410</v>
      </c>
      <c r="D1663" s="620"/>
      <c r="E1663" s="620"/>
    </row>
    <row r="1664" spans="2:5">
      <c r="B1664" s="645" t="s">
        <v>3411</v>
      </c>
      <c r="C1664" s="619" t="s">
        <v>3412</v>
      </c>
      <c r="D1664" s="620"/>
      <c r="E1664" s="620"/>
    </row>
    <row r="1665" spans="2:5">
      <c r="B1665" s="645" t="s">
        <v>3413</v>
      </c>
      <c r="C1665" s="619" t="s">
        <v>1277</v>
      </c>
      <c r="D1665" s="620"/>
      <c r="E1665" s="620"/>
    </row>
    <row r="1666" spans="2:5">
      <c r="B1666" s="645" t="s">
        <v>3414</v>
      </c>
      <c r="C1666" s="619" t="s">
        <v>1281</v>
      </c>
      <c r="D1666" s="620"/>
      <c r="E1666" s="620"/>
    </row>
    <row r="1667" spans="2:5">
      <c r="B1667" s="645" t="s">
        <v>3415</v>
      </c>
      <c r="C1667" s="619" t="s">
        <v>3416</v>
      </c>
      <c r="D1667" s="620"/>
      <c r="E1667" s="620"/>
    </row>
    <row r="1668" spans="2:5">
      <c r="B1668" s="645" t="s">
        <v>3417</v>
      </c>
      <c r="C1668" s="619" t="s">
        <v>3418</v>
      </c>
      <c r="D1668" s="620"/>
      <c r="E1668" s="620"/>
    </row>
    <row r="1669" spans="2:5">
      <c r="B1669" s="645" t="s">
        <v>3419</v>
      </c>
      <c r="C1669" s="619" t="s">
        <v>1286</v>
      </c>
      <c r="D1669" s="620"/>
      <c r="E1669" s="620"/>
    </row>
    <row r="1670" spans="2:5">
      <c r="B1670" s="645" t="s">
        <v>3420</v>
      </c>
      <c r="C1670" s="619" t="s">
        <v>1388</v>
      </c>
      <c r="D1670" s="620"/>
      <c r="E1670" s="620"/>
    </row>
    <row r="1671" spans="2:5">
      <c r="B1671" s="645" t="s">
        <v>3421</v>
      </c>
      <c r="C1671" s="619" t="s">
        <v>1452</v>
      </c>
      <c r="D1671" s="620"/>
      <c r="E1671" s="620"/>
    </row>
    <row r="1672" spans="2:5">
      <c r="B1672" s="645" t="s">
        <v>1453</v>
      </c>
      <c r="C1672" s="619" t="s">
        <v>1397</v>
      </c>
      <c r="D1672" s="620"/>
      <c r="E1672" s="620"/>
    </row>
    <row r="1673" spans="2:5">
      <c r="B1673" s="645" t="s">
        <v>1454</v>
      </c>
      <c r="C1673" s="619" t="s">
        <v>1400</v>
      </c>
      <c r="D1673" s="620"/>
      <c r="E1673" s="620"/>
    </row>
    <row r="1674" spans="2:5">
      <c r="B1674" s="645" t="s">
        <v>1455</v>
      </c>
      <c r="C1674" s="619" t="s">
        <v>2556</v>
      </c>
      <c r="D1674" s="620"/>
      <c r="E1674" s="620"/>
    </row>
    <row r="1675" spans="2:5">
      <c r="B1675" s="645" t="s">
        <v>2557</v>
      </c>
      <c r="C1675" s="619" t="s">
        <v>2610</v>
      </c>
      <c r="D1675" s="620"/>
      <c r="E1675" s="620"/>
    </row>
    <row r="1676" spans="2:5">
      <c r="B1676" s="645" t="s">
        <v>2558</v>
      </c>
      <c r="C1676" s="619" t="s">
        <v>2559</v>
      </c>
      <c r="D1676" s="620"/>
      <c r="E1676" s="620"/>
    </row>
    <row r="1677" spans="2:5">
      <c r="B1677" s="645" t="s">
        <v>2560</v>
      </c>
      <c r="C1677" s="619" t="s">
        <v>2620</v>
      </c>
      <c r="D1677" s="620"/>
      <c r="E1677" s="620"/>
    </row>
    <row r="1678" spans="2:5">
      <c r="B1678" s="645" t="s">
        <v>2561</v>
      </c>
      <c r="C1678" s="619" t="s">
        <v>2562</v>
      </c>
      <c r="D1678" s="620"/>
      <c r="E1678" s="620"/>
    </row>
    <row r="1679" spans="2:5">
      <c r="B1679" s="645" t="s">
        <v>2563</v>
      </c>
      <c r="C1679" s="619" t="s">
        <v>2564</v>
      </c>
      <c r="D1679" s="620"/>
      <c r="E1679" s="620"/>
    </row>
    <row r="1680" spans="2:5">
      <c r="B1680" s="645" t="s">
        <v>2565</v>
      </c>
      <c r="C1680" s="619" t="s">
        <v>4613</v>
      </c>
      <c r="D1680" s="620"/>
      <c r="E1680" s="620"/>
    </row>
    <row r="1681" spans="2:5">
      <c r="B1681" s="645" t="s">
        <v>4614</v>
      </c>
      <c r="C1681" s="619" t="s">
        <v>4615</v>
      </c>
      <c r="D1681" s="620"/>
      <c r="E1681" s="620"/>
    </row>
    <row r="1682" spans="2:5">
      <c r="B1682" s="645" t="s">
        <v>4616</v>
      </c>
      <c r="C1682" s="619" t="s">
        <v>4617</v>
      </c>
      <c r="D1682" s="620"/>
      <c r="E1682" s="620"/>
    </row>
    <row r="1683" spans="2:5">
      <c r="B1683" s="645" t="s">
        <v>4618</v>
      </c>
      <c r="C1683" s="619" t="s">
        <v>2631</v>
      </c>
      <c r="D1683" s="620"/>
      <c r="E1683" s="620"/>
    </row>
    <row r="1684" spans="2:5">
      <c r="B1684" s="645" t="s">
        <v>4619</v>
      </c>
      <c r="C1684" s="619" t="s">
        <v>4620</v>
      </c>
      <c r="D1684" s="620"/>
      <c r="E1684" s="620"/>
    </row>
    <row r="1685" spans="2:5">
      <c r="B1685" s="645" t="s">
        <v>4621</v>
      </c>
      <c r="C1685" s="619" t="s">
        <v>4622</v>
      </c>
      <c r="D1685" s="620"/>
      <c r="E1685" s="620"/>
    </row>
    <row r="1686" spans="2:5">
      <c r="B1686" s="645" t="s">
        <v>4623</v>
      </c>
      <c r="C1686" s="619" t="s">
        <v>2642</v>
      </c>
      <c r="D1686" s="620"/>
      <c r="E1686" s="620"/>
    </row>
    <row r="1687" spans="2:5">
      <c r="B1687" s="645" t="s">
        <v>4624</v>
      </c>
      <c r="C1687" s="619" t="s">
        <v>2644</v>
      </c>
      <c r="D1687" s="620"/>
      <c r="E1687" s="620"/>
    </row>
    <row r="1688" spans="2:5">
      <c r="B1688" s="645" t="s">
        <v>4625</v>
      </c>
      <c r="C1688" s="619" t="s">
        <v>4626</v>
      </c>
      <c r="D1688" s="620"/>
      <c r="E1688" s="620"/>
    </row>
    <row r="1689" spans="2:5">
      <c r="B1689" s="645" t="s">
        <v>4627</v>
      </c>
      <c r="C1689" s="619" t="s">
        <v>4628</v>
      </c>
      <c r="D1689" s="620"/>
      <c r="E1689" s="620"/>
    </row>
    <row r="1690" spans="2:5">
      <c r="B1690" s="645" t="s">
        <v>4629</v>
      </c>
      <c r="C1690" s="619" t="s">
        <v>549</v>
      </c>
      <c r="D1690" s="620"/>
      <c r="E1690" s="620"/>
    </row>
    <row r="1691" spans="2:5">
      <c r="B1691" s="645" t="s">
        <v>4630</v>
      </c>
      <c r="C1691" s="619" t="s">
        <v>2568</v>
      </c>
      <c r="D1691" s="620"/>
      <c r="E1691" s="620"/>
    </row>
    <row r="1692" spans="2:5">
      <c r="B1692" s="645" t="s">
        <v>4631</v>
      </c>
      <c r="C1692" s="619" t="s">
        <v>1489</v>
      </c>
      <c r="D1692" s="620"/>
      <c r="E1692" s="620"/>
    </row>
    <row r="1693" spans="2:5">
      <c r="B1693" s="645" t="s">
        <v>4632</v>
      </c>
      <c r="C1693" s="619" t="s">
        <v>4633</v>
      </c>
      <c r="D1693" s="620"/>
      <c r="E1693" s="620"/>
    </row>
    <row r="1694" spans="2:5">
      <c r="B1694" s="645" t="s">
        <v>946</v>
      </c>
      <c r="C1694" s="619" t="s">
        <v>1493</v>
      </c>
      <c r="D1694" s="620"/>
      <c r="E1694" s="620"/>
    </row>
    <row r="1695" spans="2:5">
      <c r="B1695" s="645" t="s">
        <v>4634</v>
      </c>
      <c r="C1695" s="619" t="s">
        <v>1501</v>
      </c>
      <c r="D1695" s="620"/>
      <c r="E1695" s="620"/>
    </row>
    <row r="1696" spans="2:5">
      <c r="B1696" s="645" t="s">
        <v>4635</v>
      </c>
      <c r="C1696" s="619" t="s">
        <v>4636</v>
      </c>
      <c r="D1696" s="620"/>
      <c r="E1696" s="620"/>
    </row>
    <row r="1697" spans="2:5">
      <c r="B1697" s="645" t="s">
        <v>4637</v>
      </c>
      <c r="C1697" s="619" t="s">
        <v>4638</v>
      </c>
      <c r="D1697" s="620"/>
      <c r="E1697" s="620"/>
    </row>
    <row r="1698" spans="2:5">
      <c r="B1698" s="645" t="s">
        <v>4639</v>
      </c>
      <c r="C1698" s="619" t="s">
        <v>1517</v>
      </c>
      <c r="D1698" s="620"/>
      <c r="E1698" s="620"/>
    </row>
    <row r="1699" spans="2:5">
      <c r="B1699" s="645" t="s">
        <v>4640</v>
      </c>
      <c r="C1699" s="619" t="s">
        <v>4641</v>
      </c>
      <c r="D1699" s="620"/>
      <c r="E1699" s="620"/>
    </row>
    <row r="1700" spans="2:5">
      <c r="B1700" s="645" t="s">
        <v>959</v>
      </c>
      <c r="C1700" s="619" t="s">
        <v>1847</v>
      </c>
      <c r="D1700" s="620"/>
      <c r="E1700" s="620"/>
    </row>
    <row r="1701" spans="2:5">
      <c r="B1701" s="645" t="s">
        <v>961</v>
      </c>
      <c r="C1701" s="619" t="s">
        <v>4642</v>
      </c>
    </row>
    <row r="1702" spans="2:5">
      <c r="B1702" s="645" t="s">
        <v>486</v>
      </c>
      <c r="C1702" s="619" t="s">
        <v>4643</v>
      </c>
    </row>
    <row r="1703" spans="2:5">
      <c r="B1703" s="645" t="s">
        <v>4644</v>
      </c>
      <c r="C1703" s="619" t="s">
        <v>9</v>
      </c>
    </row>
    <row r="1704" spans="2:5">
      <c r="B1704" s="645" t="s">
        <v>4645</v>
      </c>
      <c r="C1704" s="619" t="s">
        <v>11</v>
      </c>
    </row>
    <row r="1705" spans="2:5">
      <c r="B1705" s="645" t="s">
        <v>4646</v>
      </c>
      <c r="C1705" s="619" t="s">
        <v>4647</v>
      </c>
    </row>
    <row r="1706" spans="2:5">
      <c r="B1706" s="645" t="s">
        <v>4648</v>
      </c>
      <c r="C1706" s="619" t="s">
        <v>45</v>
      </c>
    </row>
    <row r="1707" spans="2:5">
      <c r="B1707" s="645" t="s">
        <v>4649</v>
      </c>
      <c r="C1707" s="619" t="s">
        <v>4650</v>
      </c>
    </row>
    <row r="1708" spans="2:5">
      <c r="B1708" s="645" t="s">
        <v>3460</v>
      </c>
      <c r="C1708" s="619" t="s">
        <v>21</v>
      </c>
    </row>
    <row r="1709" spans="2:5">
      <c r="B1709" s="645" t="s">
        <v>3461</v>
      </c>
      <c r="C1709" s="619" t="s">
        <v>27</v>
      </c>
    </row>
    <row r="1710" spans="2:5">
      <c r="B1710" s="645" t="s">
        <v>3462</v>
      </c>
      <c r="C1710" s="619" t="s">
        <v>29</v>
      </c>
    </row>
    <row r="1711" spans="2:5">
      <c r="B1711" s="645" t="s">
        <v>3463</v>
      </c>
      <c r="C1711" s="619" t="s">
        <v>3464</v>
      </c>
    </row>
    <row r="1712" spans="2:5">
      <c r="B1712" s="645" t="s">
        <v>3465</v>
      </c>
      <c r="C1712" s="619" t="s">
        <v>36</v>
      </c>
    </row>
    <row r="1713" spans="2:3">
      <c r="B1713" s="645" t="s">
        <v>3466</v>
      </c>
      <c r="C1713" s="619" t="s">
        <v>3467</v>
      </c>
    </row>
    <row r="1714" spans="2:3">
      <c r="B1714" s="645" t="s">
        <v>3468</v>
      </c>
      <c r="C1714" s="619" t="s">
        <v>38</v>
      </c>
    </row>
    <row r="1715" spans="2:3">
      <c r="B1715" s="645" t="s">
        <v>3469</v>
      </c>
      <c r="C1715" s="619" t="s">
        <v>40</v>
      </c>
    </row>
    <row r="1716" spans="2:3">
      <c r="B1716" s="645" t="s">
        <v>3470</v>
      </c>
      <c r="C1716" s="619" t="s">
        <v>3471</v>
      </c>
    </row>
    <row r="1717" spans="2:3">
      <c r="B1717" s="645" t="s">
        <v>3472</v>
      </c>
      <c r="C1717" s="619" t="s">
        <v>3473</v>
      </c>
    </row>
    <row r="1718" spans="2:3">
      <c r="B1718" s="645" t="s">
        <v>3474</v>
      </c>
      <c r="C1718" s="619" t="s">
        <v>3475</v>
      </c>
    </row>
    <row r="1719" spans="2:3">
      <c r="B1719" s="645" t="s">
        <v>3476</v>
      </c>
      <c r="C1719" s="619" t="s">
        <v>2035</v>
      </c>
    </row>
    <row r="1720" spans="2:3">
      <c r="B1720" s="645" t="s">
        <v>3477</v>
      </c>
      <c r="C1720" s="619" t="s">
        <v>2037</v>
      </c>
    </row>
    <row r="1721" spans="2:3">
      <c r="B1721" s="645" t="s">
        <v>3478</v>
      </c>
      <c r="C1721" s="619" t="s">
        <v>3479</v>
      </c>
    </row>
    <row r="1722" spans="2:3">
      <c r="B1722" s="645" t="s">
        <v>3480</v>
      </c>
      <c r="C1722" s="619" t="s">
        <v>3481</v>
      </c>
    </row>
    <row r="1723" spans="2:3">
      <c r="B1723" s="645" t="s">
        <v>3482</v>
      </c>
      <c r="C1723" s="619" t="s">
        <v>63</v>
      </c>
    </row>
    <row r="1724" spans="2:3">
      <c r="B1724" s="645" t="s">
        <v>3483</v>
      </c>
      <c r="C1724" s="619" t="s">
        <v>3484</v>
      </c>
    </row>
    <row r="1725" spans="2:3">
      <c r="B1725" s="645" t="s">
        <v>3485</v>
      </c>
      <c r="C1725" s="619" t="s">
        <v>52</v>
      </c>
    </row>
    <row r="1726" spans="2:3">
      <c r="B1726" s="645" t="s">
        <v>3486</v>
      </c>
      <c r="C1726" s="619" t="s">
        <v>3487</v>
      </c>
    </row>
    <row r="1727" spans="2:3">
      <c r="B1727" s="645" t="s">
        <v>3488</v>
      </c>
      <c r="C1727" s="619" t="s">
        <v>3489</v>
      </c>
    </row>
    <row r="1728" spans="2:3">
      <c r="B1728" s="645" t="s">
        <v>3490</v>
      </c>
      <c r="C1728" s="619" t="s">
        <v>3491</v>
      </c>
    </row>
    <row r="1729" spans="2:3">
      <c r="B1729" s="645" t="s">
        <v>3492</v>
      </c>
      <c r="C1729" s="619" t="s">
        <v>3493</v>
      </c>
    </row>
    <row r="1730" spans="2:3">
      <c r="B1730" s="645" t="s">
        <v>3727</v>
      </c>
      <c r="C1730" s="619" t="s">
        <v>3751</v>
      </c>
    </row>
    <row r="1731" spans="2:3">
      <c r="B1731" s="645" t="s">
        <v>3734</v>
      </c>
      <c r="C1731" s="619" t="s">
        <v>735</v>
      </c>
    </row>
    <row r="1732" spans="2:3">
      <c r="B1732" s="645" t="s">
        <v>3736</v>
      </c>
      <c r="C1732" s="619" t="s">
        <v>3752</v>
      </c>
    </row>
    <row r="1733" spans="2:3">
      <c r="B1733" s="645" t="s">
        <v>3753</v>
      </c>
      <c r="C1733" s="619" t="s">
        <v>2762</v>
      </c>
    </row>
    <row r="1734" spans="2:3">
      <c r="B1734" s="645" t="s">
        <v>3754</v>
      </c>
      <c r="C1734" s="619" t="s">
        <v>2764</v>
      </c>
    </row>
    <row r="1735" spans="2:3">
      <c r="B1735" s="645" t="s">
        <v>3755</v>
      </c>
      <c r="C1735" s="619" t="s">
        <v>3756</v>
      </c>
    </row>
    <row r="1736" spans="2:3">
      <c r="B1736" s="645" t="s">
        <v>3757</v>
      </c>
      <c r="C1736" s="619" t="s">
        <v>2771</v>
      </c>
    </row>
    <row r="1737" spans="2:3">
      <c r="B1737" s="645" t="s">
        <v>3758</v>
      </c>
      <c r="C1737" s="619" t="s">
        <v>3759</v>
      </c>
    </row>
    <row r="1738" spans="2:3">
      <c r="B1738" s="645" t="s">
        <v>3760</v>
      </c>
      <c r="C1738" s="619" t="s">
        <v>2778</v>
      </c>
    </row>
    <row r="1739" spans="2:3">
      <c r="B1739" s="645" t="s">
        <v>3761</v>
      </c>
      <c r="C1739" s="619" t="s">
        <v>3762</v>
      </c>
    </row>
    <row r="1740" spans="2:3">
      <c r="B1740" s="645" t="s">
        <v>3763</v>
      </c>
      <c r="C1740" s="619" t="s">
        <v>2782</v>
      </c>
    </row>
    <row r="1741" spans="2:3">
      <c r="B1741" s="645" t="s">
        <v>3764</v>
      </c>
      <c r="C1741" s="619" t="s">
        <v>744</v>
      </c>
    </row>
    <row r="1742" spans="2:3">
      <c r="B1742" s="645" t="s">
        <v>3765</v>
      </c>
      <c r="C1742" s="619" t="s">
        <v>752</v>
      </c>
    </row>
    <row r="1743" spans="2:3">
      <c r="B1743" s="645" t="s">
        <v>3766</v>
      </c>
      <c r="C1743" s="619" t="s">
        <v>3767</v>
      </c>
    </row>
    <row r="1744" spans="2:3">
      <c r="B1744" s="645" t="s">
        <v>3768</v>
      </c>
      <c r="C1744" s="619" t="s">
        <v>3769</v>
      </c>
    </row>
    <row r="1745" spans="2:3">
      <c r="B1745" s="645" t="s">
        <v>3770</v>
      </c>
      <c r="C1745" s="619" t="s">
        <v>3771</v>
      </c>
    </row>
    <row r="1746" spans="2:3">
      <c r="B1746" s="645" t="s">
        <v>1502</v>
      </c>
      <c r="C1746" s="619" t="s">
        <v>4242</v>
      </c>
    </row>
    <row r="1747" spans="2:3">
      <c r="B1747" s="645" t="s">
        <v>1505</v>
      </c>
      <c r="C1747" s="619" t="s">
        <v>3772</v>
      </c>
    </row>
    <row r="1748" spans="2:3">
      <c r="B1748" s="645" t="s">
        <v>3773</v>
      </c>
      <c r="C1748" s="619" t="s">
        <v>3774</v>
      </c>
    </row>
    <row r="1749" spans="2:3">
      <c r="B1749" s="645" t="s">
        <v>3775</v>
      </c>
      <c r="C1749" s="619" t="s">
        <v>4254</v>
      </c>
    </row>
    <row r="1750" spans="2:3">
      <c r="B1750" s="645" t="s">
        <v>1851</v>
      </c>
      <c r="C1750" s="619" t="s">
        <v>3776</v>
      </c>
    </row>
    <row r="1751" spans="2:3">
      <c r="B1751" s="645" t="s">
        <v>1854</v>
      </c>
      <c r="C1751" s="619" t="s">
        <v>3777</v>
      </c>
    </row>
    <row r="1752" spans="2:3">
      <c r="B1752" s="645" t="s">
        <v>1857</v>
      </c>
      <c r="C1752" s="619" t="s">
        <v>4262</v>
      </c>
    </row>
    <row r="1753" spans="2:3">
      <c r="B1753" s="645" t="s">
        <v>3778</v>
      </c>
      <c r="C1753" s="619" t="s">
        <v>3779</v>
      </c>
    </row>
    <row r="1754" spans="2:3">
      <c r="B1754" s="645" t="s">
        <v>3780</v>
      </c>
      <c r="C1754" s="619" t="s">
        <v>4289</v>
      </c>
    </row>
    <row r="1755" spans="2:3">
      <c r="B1755" s="645" t="s">
        <v>3781</v>
      </c>
      <c r="C1755" s="619" t="s">
        <v>3782</v>
      </c>
    </row>
    <row r="1756" spans="2:3">
      <c r="B1756" s="645" t="s">
        <v>3783</v>
      </c>
      <c r="C1756" s="619" t="s">
        <v>3782</v>
      </c>
    </row>
    <row r="1757" spans="2:3">
      <c r="B1757" s="645" t="s">
        <v>3784</v>
      </c>
      <c r="C1757" s="619" t="s">
        <v>3785</v>
      </c>
    </row>
    <row r="1758" spans="2:3">
      <c r="B1758" s="645" t="s">
        <v>3786</v>
      </c>
      <c r="C1758" s="619" t="s">
        <v>3787</v>
      </c>
    </row>
    <row r="1759" spans="2:3">
      <c r="B1759" s="645" t="s">
        <v>3788</v>
      </c>
      <c r="C1759" s="619" t="s">
        <v>3324</v>
      </c>
    </row>
    <row r="1760" spans="2:3">
      <c r="B1760" s="645" t="s">
        <v>3789</v>
      </c>
      <c r="C1760" s="619" t="s">
        <v>3790</v>
      </c>
    </row>
    <row r="1761" spans="2:3">
      <c r="B1761" s="645" t="s">
        <v>3791</v>
      </c>
      <c r="C1761" s="619" t="s">
        <v>1588</v>
      </c>
    </row>
    <row r="1762" spans="2:3">
      <c r="B1762" s="645" t="s">
        <v>3792</v>
      </c>
      <c r="C1762" s="619" t="s">
        <v>3793</v>
      </c>
    </row>
    <row r="1763" spans="2:3">
      <c r="B1763" s="645" t="s">
        <v>3794</v>
      </c>
      <c r="C1763" s="619" t="s">
        <v>3795</v>
      </c>
    </row>
    <row r="1764" spans="2:3">
      <c r="B1764" s="645" t="s">
        <v>3796</v>
      </c>
      <c r="C1764" s="619" t="s">
        <v>1600</v>
      </c>
    </row>
    <row r="1765" spans="2:3">
      <c r="B1765" s="645" t="s">
        <v>3797</v>
      </c>
      <c r="C1765" s="619" t="s">
        <v>1603</v>
      </c>
    </row>
    <row r="1766" spans="2:3">
      <c r="B1766" s="645" t="s">
        <v>3798</v>
      </c>
      <c r="C1766" s="619" t="s">
        <v>3799</v>
      </c>
    </row>
    <row r="1767" spans="2:3">
      <c r="B1767" s="645" t="s">
        <v>3800</v>
      </c>
      <c r="C1767" s="619" t="s">
        <v>1611</v>
      </c>
    </row>
    <row r="1768" spans="2:3">
      <c r="B1768" s="645" t="s">
        <v>3801</v>
      </c>
      <c r="C1768" s="619" t="s">
        <v>1749</v>
      </c>
    </row>
    <row r="1769" spans="2:3">
      <c r="B1769" s="645" t="s">
        <v>1750</v>
      </c>
      <c r="C1769" s="619" t="s">
        <v>1751</v>
      </c>
    </row>
    <row r="1770" spans="2:3">
      <c r="B1770" s="645" t="s">
        <v>1752</v>
      </c>
      <c r="C1770" s="619" t="s">
        <v>1753</v>
      </c>
    </row>
    <row r="1771" spans="2:3">
      <c r="B1771" s="645" t="s">
        <v>1754</v>
      </c>
      <c r="C1771" s="619" t="s">
        <v>1755</v>
      </c>
    </row>
    <row r="1772" spans="2:3">
      <c r="B1772" s="645" t="s">
        <v>1756</v>
      </c>
      <c r="C1772" s="619" t="s">
        <v>1757</v>
      </c>
    </row>
    <row r="1773" spans="2:3">
      <c r="B1773" s="645" t="s">
        <v>1758</v>
      </c>
      <c r="C1773" s="619" t="s">
        <v>1623</v>
      </c>
    </row>
    <row r="1774" spans="2:3">
      <c r="B1774" s="645" t="s">
        <v>1759</v>
      </c>
      <c r="C1774" s="619" t="s">
        <v>1626</v>
      </c>
    </row>
    <row r="1775" spans="2:3">
      <c r="B1775" s="645" t="s">
        <v>1760</v>
      </c>
      <c r="C1775" s="619" t="s">
        <v>1761</v>
      </c>
    </row>
    <row r="1776" spans="2:3">
      <c r="B1776" s="645" t="s">
        <v>2777</v>
      </c>
      <c r="C1776" s="619" t="s">
        <v>1762</v>
      </c>
    </row>
    <row r="1777" spans="2:3">
      <c r="B1777" s="645" t="s">
        <v>2779</v>
      </c>
      <c r="C1777" s="619" t="s">
        <v>4355</v>
      </c>
    </row>
    <row r="1778" spans="2:3">
      <c r="B1778" s="645" t="s">
        <v>1763</v>
      </c>
      <c r="C1778" s="619" t="s">
        <v>2183</v>
      </c>
    </row>
    <row r="1779" spans="2:3">
      <c r="B1779" s="645" t="s">
        <v>2184</v>
      </c>
      <c r="C1779" s="619" t="s">
        <v>4372</v>
      </c>
    </row>
    <row r="1780" spans="2:3">
      <c r="B1780" s="645" t="s">
        <v>2185</v>
      </c>
      <c r="C1780" s="619" t="s">
        <v>2186</v>
      </c>
    </row>
    <row r="1781" spans="2:3">
      <c r="B1781" s="645" t="s">
        <v>2187</v>
      </c>
      <c r="C1781" s="619" t="s">
        <v>2188</v>
      </c>
    </row>
    <row r="1782" spans="2:3">
      <c r="B1782" s="645" t="s">
        <v>2189</v>
      </c>
      <c r="C1782" s="619" t="s">
        <v>4381</v>
      </c>
    </row>
    <row r="1783" spans="2:3">
      <c r="B1783" s="645" t="s">
        <v>2190</v>
      </c>
      <c r="C1783" s="619" t="s">
        <v>2191</v>
      </c>
    </row>
    <row r="1784" spans="2:3">
      <c r="B1784" s="645" t="s">
        <v>2192</v>
      </c>
      <c r="C1784" s="619" t="s">
        <v>4387</v>
      </c>
    </row>
    <row r="1785" spans="2:3">
      <c r="B1785" s="645" t="s">
        <v>2193</v>
      </c>
      <c r="C1785" s="619" t="s">
        <v>2194</v>
      </c>
    </row>
    <row r="1786" spans="2:3">
      <c r="B1786" s="645" t="s">
        <v>2195</v>
      </c>
      <c r="C1786" s="619" t="s">
        <v>2196</v>
      </c>
    </row>
    <row r="1787" spans="2:3">
      <c r="B1787" s="645" t="s">
        <v>2197</v>
      </c>
      <c r="C1787" s="619" t="s">
        <v>2198</v>
      </c>
    </row>
    <row r="1788" spans="2:3">
      <c r="B1788" s="645" t="s">
        <v>2199</v>
      </c>
      <c r="C1788" s="619" t="s">
        <v>2200</v>
      </c>
    </row>
    <row r="1789" spans="2:3">
      <c r="B1789" s="645" t="s">
        <v>2201</v>
      </c>
      <c r="C1789" s="619" t="s">
        <v>2202</v>
      </c>
    </row>
    <row r="1790" spans="2:3">
      <c r="B1790" s="645" t="s">
        <v>2203</v>
      </c>
      <c r="C1790" s="619" t="s">
        <v>2204</v>
      </c>
    </row>
    <row r="1791" spans="2:3">
      <c r="B1791" s="645" t="s">
        <v>2205</v>
      </c>
      <c r="C1791" s="619" t="s">
        <v>4364</v>
      </c>
    </row>
    <row r="1792" spans="2:3">
      <c r="B1792" s="645" t="s">
        <v>2206</v>
      </c>
      <c r="C1792" s="619" t="s">
        <v>4366</v>
      </c>
    </row>
    <row r="1793" spans="2:3">
      <c r="B1793" s="645" t="s">
        <v>2207</v>
      </c>
      <c r="C1793" s="619" t="s">
        <v>2208</v>
      </c>
    </row>
    <row r="1794" spans="2:3">
      <c r="B1794" s="645" t="s">
        <v>2209</v>
      </c>
      <c r="C1794" s="619" t="s">
        <v>4415</v>
      </c>
    </row>
    <row r="1795" spans="2:3">
      <c r="B1795" s="645" t="s">
        <v>2210</v>
      </c>
      <c r="C1795" s="619" t="s">
        <v>2211</v>
      </c>
    </row>
    <row r="1796" spans="2:3">
      <c r="B1796" s="645" t="s">
        <v>2212</v>
      </c>
      <c r="C1796" s="619" t="s">
        <v>2213</v>
      </c>
    </row>
    <row r="1797" spans="2:3">
      <c r="B1797" s="645" t="s">
        <v>4290</v>
      </c>
      <c r="C1797" s="619" t="s">
        <v>4423</v>
      </c>
    </row>
    <row r="1798" spans="2:3">
      <c r="B1798" s="645" t="s">
        <v>4293</v>
      </c>
      <c r="C1798" s="619" t="s">
        <v>4426</v>
      </c>
    </row>
    <row r="1799" spans="2:3">
      <c r="B1799" s="645" t="s">
        <v>4296</v>
      </c>
      <c r="C1799" s="619" t="s">
        <v>2214</v>
      </c>
    </row>
    <row r="1800" spans="2:3">
      <c r="B1800" s="645" t="s">
        <v>2215</v>
      </c>
      <c r="C1800" s="619" t="s">
        <v>2216</v>
      </c>
    </row>
    <row r="1801" spans="2:3">
      <c r="B1801" s="645" t="s">
        <v>2217</v>
      </c>
      <c r="C1801" s="619" t="s">
        <v>2218</v>
      </c>
    </row>
    <row r="1802" spans="2:3">
      <c r="B1802" s="645" t="s">
        <v>2219</v>
      </c>
      <c r="C1802" s="619" t="s">
        <v>2220</v>
      </c>
    </row>
    <row r="1803" spans="2:3">
      <c r="B1803" s="645" t="s">
        <v>2221</v>
      </c>
      <c r="C1803" s="619" t="s">
        <v>4686</v>
      </c>
    </row>
    <row r="1804" spans="2:3">
      <c r="B1804" s="645" t="s">
        <v>2222</v>
      </c>
      <c r="C1804" s="619" t="s">
        <v>4691</v>
      </c>
    </row>
    <row r="1805" spans="2:3">
      <c r="B1805" s="645" t="s">
        <v>2223</v>
      </c>
      <c r="C1805" s="619" t="s">
        <v>4693</v>
      </c>
    </row>
    <row r="1806" spans="2:3">
      <c r="B1806" s="645" t="s">
        <v>2224</v>
      </c>
      <c r="C1806" s="619" t="s">
        <v>4695</v>
      </c>
    </row>
    <row r="1807" spans="2:3">
      <c r="B1807" s="645" t="s">
        <v>2225</v>
      </c>
      <c r="C1807" s="619" t="s">
        <v>4441</v>
      </c>
    </row>
    <row r="1808" spans="2:3">
      <c r="B1808" s="645" t="s">
        <v>1590</v>
      </c>
      <c r="C1808" s="619" t="s">
        <v>1790</v>
      </c>
    </row>
    <row r="1809" spans="2:3">
      <c r="B1809" s="645" t="s">
        <v>1791</v>
      </c>
      <c r="C1809" s="619" t="s">
        <v>3032</v>
      </c>
    </row>
    <row r="1810" spans="2:3">
      <c r="B1810" s="645" t="s">
        <v>1792</v>
      </c>
      <c r="C1810" s="619" t="s">
        <v>3034</v>
      </c>
    </row>
    <row r="1811" spans="2:3">
      <c r="B1811" s="645" t="s">
        <v>1793</v>
      </c>
      <c r="C1811" s="619" t="s">
        <v>1794</v>
      </c>
    </row>
    <row r="1812" spans="2:3">
      <c r="B1812" s="645" t="s">
        <v>1795</v>
      </c>
      <c r="C1812" s="619" t="s">
        <v>1796</v>
      </c>
    </row>
    <row r="1813" spans="2:3">
      <c r="B1813" s="645" t="s">
        <v>1797</v>
      </c>
      <c r="C1813" s="619" t="s">
        <v>1798</v>
      </c>
    </row>
    <row r="1814" spans="2:3">
      <c r="B1814" s="645" t="s">
        <v>1799</v>
      </c>
      <c r="C1814" s="619" t="s">
        <v>1800</v>
      </c>
    </row>
    <row r="1815" spans="2:3">
      <c r="B1815" s="645" t="s">
        <v>1801</v>
      </c>
      <c r="C1815" s="619" t="s">
        <v>3008</v>
      </c>
    </row>
    <row r="1816" spans="2:3">
      <c r="B1816" s="645" t="s">
        <v>1802</v>
      </c>
      <c r="C1816" s="619" t="s">
        <v>650</v>
      </c>
    </row>
    <row r="1817" spans="2:3">
      <c r="B1817" s="645" t="s">
        <v>651</v>
      </c>
      <c r="C1817" s="619" t="s">
        <v>652</v>
      </c>
    </row>
    <row r="1818" spans="2:3">
      <c r="B1818" s="645" t="s">
        <v>653</v>
      </c>
      <c r="C1818" s="619" t="s">
        <v>654</v>
      </c>
    </row>
    <row r="1819" spans="2:3">
      <c r="B1819" s="645" t="s">
        <v>655</v>
      </c>
      <c r="C1819" s="619" t="s">
        <v>656</v>
      </c>
    </row>
    <row r="1820" spans="2:3">
      <c r="B1820" s="645" t="s">
        <v>657</v>
      </c>
      <c r="C1820" s="619" t="s">
        <v>3017</v>
      </c>
    </row>
    <row r="1821" spans="2:3">
      <c r="B1821" s="645" t="s">
        <v>658</v>
      </c>
      <c r="C1821" s="619" t="s">
        <v>659</v>
      </c>
    </row>
    <row r="1822" spans="2:3">
      <c r="B1822" s="645" t="s">
        <v>660</v>
      </c>
      <c r="C1822" s="619" t="s">
        <v>661</v>
      </c>
    </row>
    <row r="1823" spans="2:3">
      <c r="B1823" s="645" t="s">
        <v>662</v>
      </c>
      <c r="C1823" s="619" t="s">
        <v>3047</v>
      </c>
    </row>
    <row r="1824" spans="2:3">
      <c r="B1824" s="645" t="s">
        <v>663</v>
      </c>
      <c r="C1824" s="619" t="s">
        <v>3050</v>
      </c>
    </row>
    <row r="1825" spans="2:3">
      <c r="B1825" s="645" t="s">
        <v>664</v>
      </c>
      <c r="C1825" s="619" t="s">
        <v>3056</v>
      </c>
    </row>
    <row r="1826" spans="2:3">
      <c r="B1826" s="645" t="s">
        <v>665</v>
      </c>
      <c r="C1826" s="619" t="s">
        <v>666</v>
      </c>
    </row>
    <row r="1827" spans="2:3">
      <c r="B1827" s="645" t="s">
        <v>667</v>
      </c>
      <c r="C1827" s="619" t="s">
        <v>668</v>
      </c>
    </row>
    <row r="1828" spans="2:3">
      <c r="B1828" s="645" t="s">
        <v>669</v>
      </c>
      <c r="C1828" s="619" t="s">
        <v>3067</v>
      </c>
    </row>
    <row r="1829" spans="2:3">
      <c r="B1829" s="645" t="s">
        <v>670</v>
      </c>
      <c r="C1829" s="619" t="s">
        <v>3070</v>
      </c>
    </row>
    <row r="1830" spans="2:3">
      <c r="B1830" s="645" t="s">
        <v>671</v>
      </c>
      <c r="C1830" s="619" t="s">
        <v>672</v>
      </c>
    </row>
    <row r="1831" spans="2:3">
      <c r="B1831" s="645" t="s">
        <v>673</v>
      </c>
      <c r="C1831" s="619" t="s">
        <v>533</v>
      </c>
    </row>
    <row r="1832" spans="2:3">
      <c r="B1832" s="645" t="s">
        <v>534</v>
      </c>
      <c r="C1832" s="619" t="s">
        <v>2262</v>
      </c>
    </row>
    <row r="1833" spans="2:3">
      <c r="B1833" s="645" t="s">
        <v>535</v>
      </c>
      <c r="C1833" s="619" t="s">
        <v>2264</v>
      </c>
    </row>
    <row r="1834" spans="2:3">
      <c r="B1834" s="645" t="s">
        <v>536</v>
      </c>
      <c r="C1834" s="619" t="s">
        <v>537</v>
      </c>
    </row>
    <row r="1835" spans="2:3">
      <c r="B1835" s="645" t="s">
        <v>538</v>
      </c>
      <c r="C1835" s="619" t="s">
        <v>539</v>
      </c>
    </row>
    <row r="1836" spans="2:3">
      <c r="B1836" s="645" t="s">
        <v>540</v>
      </c>
      <c r="C1836" s="619" t="s">
        <v>541</v>
      </c>
    </row>
    <row r="1837" spans="2:3">
      <c r="B1837" s="645" t="s">
        <v>542</v>
      </c>
      <c r="C1837" s="619" t="s">
        <v>543</v>
      </c>
    </row>
    <row r="1838" spans="2:3">
      <c r="B1838" s="645" t="s">
        <v>544</v>
      </c>
      <c r="C1838" s="619" t="s">
        <v>545</v>
      </c>
    </row>
    <row r="1839" spans="2:3">
      <c r="B1839" s="645" t="s">
        <v>4348</v>
      </c>
      <c r="C1839" s="619" t="s">
        <v>676</v>
      </c>
    </row>
    <row r="1840" spans="2:3">
      <c r="B1840" s="645" t="s">
        <v>677</v>
      </c>
      <c r="C1840" s="619" t="s">
        <v>1818</v>
      </c>
    </row>
    <row r="1841" spans="2:3">
      <c r="B1841" s="645" t="s">
        <v>678</v>
      </c>
      <c r="C1841" s="619" t="s">
        <v>3966</v>
      </c>
    </row>
    <row r="1842" spans="2:3">
      <c r="B1842" s="645" t="s">
        <v>679</v>
      </c>
      <c r="C1842" s="619" t="s">
        <v>3969</v>
      </c>
    </row>
    <row r="1843" spans="2:3">
      <c r="B1843" s="645" t="s">
        <v>680</v>
      </c>
      <c r="C1843" s="619" t="s">
        <v>681</v>
      </c>
    </row>
    <row r="1844" spans="2:3">
      <c r="B1844" s="645" t="s">
        <v>4360</v>
      </c>
      <c r="C1844" s="619" t="s">
        <v>299</v>
      </c>
    </row>
    <row r="1845" spans="2:3">
      <c r="B1845" s="645" t="s">
        <v>682</v>
      </c>
      <c r="C1845" s="619" t="s">
        <v>302</v>
      </c>
    </row>
    <row r="1846" spans="2:3">
      <c r="B1846" s="645" t="s">
        <v>683</v>
      </c>
      <c r="C1846" s="619" t="s">
        <v>305</v>
      </c>
    </row>
    <row r="1847" spans="2:3">
      <c r="B1847" s="645" t="s">
        <v>684</v>
      </c>
      <c r="C1847" s="619" t="s">
        <v>308</v>
      </c>
    </row>
    <row r="1848" spans="2:3">
      <c r="B1848" s="645" t="s">
        <v>685</v>
      </c>
      <c r="C1848" s="619" t="s">
        <v>686</v>
      </c>
    </row>
    <row r="1849" spans="2:3">
      <c r="B1849" s="645" t="s">
        <v>687</v>
      </c>
      <c r="C1849" s="619" t="s">
        <v>1592</v>
      </c>
    </row>
    <row r="1850" spans="2:3">
      <c r="B1850" s="645" t="s">
        <v>688</v>
      </c>
      <c r="C1850" s="619" t="s">
        <v>316</v>
      </c>
    </row>
    <row r="1851" spans="2:3">
      <c r="B1851" s="645" t="s">
        <v>4377</v>
      </c>
      <c r="C1851" s="619" t="s">
        <v>319</v>
      </c>
    </row>
    <row r="1852" spans="2:3">
      <c r="B1852" s="645" t="s">
        <v>689</v>
      </c>
      <c r="C1852" s="619" t="s">
        <v>322</v>
      </c>
    </row>
    <row r="1853" spans="2:3">
      <c r="B1853" s="645" t="s">
        <v>690</v>
      </c>
      <c r="C1853" s="619" t="s">
        <v>691</v>
      </c>
    </row>
    <row r="1854" spans="2:3">
      <c r="B1854" s="645" t="s">
        <v>4413</v>
      </c>
      <c r="C1854" s="619" t="s">
        <v>332</v>
      </c>
    </row>
    <row r="1855" spans="2:3">
      <c r="B1855" s="645" t="s">
        <v>4416</v>
      </c>
      <c r="C1855" s="619" t="s">
        <v>335</v>
      </c>
    </row>
    <row r="1856" spans="2:3">
      <c r="B1856" s="645" t="s">
        <v>4424</v>
      </c>
      <c r="C1856" s="619" t="s">
        <v>3991</v>
      </c>
    </row>
    <row r="1857" spans="2:3">
      <c r="B1857" s="645" t="s">
        <v>3992</v>
      </c>
      <c r="C1857" s="619" t="s">
        <v>3993</v>
      </c>
    </row>
    <row r="1858" spans="2:3">
      <c r="B1858" s="645" t="s">
        <v>3994</v>
      </c>
      <c r="C1858" s="619" t="s">
        <v>3995</v>
      </c>
    </row>
    <row r="1859" spans="2:3">
      <c r="B1859" s="645" t="s">
        <v>3996</v>
      </c>
      <c r="C1859" s="619" t="s">
        <v>1891</v>
      </c>
    </row>
    <row r="1860" spans="2:3">
      <c r="B1860" s="645" t="s">
        <v>3997</v>
      </c>
      <c r="C1860" s="619" t="s">
        <v>1893</v>
      </c>
    </row>
    <row r="1861" spans="2:3">
      <c r="B1861" s="645" t="s">
        <v>3998</v>
      </c>
      <c r="C1861" s="619" t="s">
        <v>3999</v>
      </c>
    </row>
    <row r="1862" spans="2:3">
      <c r="B1862" s="645" t="s">
        <v>4000</v>
      </c>
      <c r="C1862" s="619" t="s">
        <v>4001</v>
      </c>
    </row>
    <row r="1863" spans="2:3">
      <c r="B1863" s="645" t="s">
        <v>4002</v>
      </c>
      <c r="C1863" s="619" t="s">
        <v>1439</v>
      </c>
    </row>
    <row r="1864" spans="2:3">
      <c r="B1864" s="645" t="s">
        <v>4003</v>
      </c>
      <c r="C1864" s="619" t="s">
        <v>4004</v>
      </c>
    </row>
    <row r="1865" spans="2:3">
      <c r="B1865" s="645" t="s">
        <v>4005</v>
      </c>
      <c r="C1865" s="619" t="s">
        <v>1447</v>
      </c>
    </row>
    <row r="1866" spans="2:3">
      <c r="B1866" s="645" t="s">
        <v>4006</v>
      </c>
      <c r="C1866" s="619" t="s">
        <v>4007</v>
      </c>
    </row>
    <row r="1867" spans="2:3">
      <c r="B1867" s="645" t="s">
        <v>4008</v>
      </c>
      <c r="C1867" s="619" t="s">
        <v>3189</v>
      </c>
    </row>
    <row r="1868" spans="2:3">
      <c r="B1868" s="645" t="s">
        <v>4009</v>
      </c>
      <c r="C1868" s="619" t="s">
        <v>3191</v>
      </c>
    </row>
    <row r="1869" spans="2:3">
      <c r="B1869" s="645" t="s">
        <v>4010</v>
      </c>
      <c r="C1869" s="619" t="s">
        <v>3193</v>
      </c>
    </row>
    <row r="1870" spans="2:3">
      <c r="B1870" s="645" t="s">
        <v>4011</v>
      </c>
      <c r="C1870" s="619" t="s">
        <v>1884</v>
      </c>
    </row>
    <row r="1871" spans="2:3">
      <c r="B1871" s="645" t="s">
        <v>4012</v>
      </c>
      <c r="C1871" s="619" t="s">
        <v>3200</v>
      </c>
    </row>
    <row r="1872" spans="2:3">
      <c r="B1872" s="645" t="s">
        <v>4013</v>
      </c>
      <c r="C1872" s="619" t="s">
        <v>3203</v>
      </c>
    </row>
    <row r="1873" spans="2:3">
      <c r="B1873" s="645" t="s">
        <v>4014</v>
      </c>
      <c r="C1873" s="619" t="s">
        <v>4015</v>
      </c>
    </row>
    <row r="1874" spans="2:3">
      <c r="B1874" s="645" t="s">
        <v>4016</v>
      </c>
      <c r="C1874" s="619" t="s">
        <v>1124</v>
      </c>
    </row>
    <row r="1875" spans="2:3">
      <c r="B1875" s="645" t="s">
        <v>4017</v>
      </c>
      <c r="C1875" s="619" t="s">
        <v>1126</v>
      </c>
    </row>
    <row r="1876" spans="2:3">
      <c r="B1876" s="645" t="s">
        <v>4018</v>
      </c>
      <c r="C1876" s="619" t="s">
        <v>4019</v>
      </c>
    </row>
    <row r="1877" spans="2:3">
      <c r="B1877" s="645" t="s">
        <v>4020</v>
      </c>
      <c r="C1877" s="619" t="s">
        <v>1130</v>
      </c>
    </row>
    <row r="1878" spans="2:3">
      <c r="B1878" s="645" t="s">
        <v>4021</v>
      </c>
      <c r="C1878" s="619" t="s">
        <v>4022</v>
      </c>
    </row>
    <row r="1879" spans="2:3">
      <c r="B1879" s="645" t="s">
        <v>4684</v>
      </c>
      <c r="C1879" s="619" t="s">
        <v>2466</v>
      </c>
    </row>
    <row r="1880" spans="2:3">
      <c r="B1880" s="645" t="s">
        <v>4687</v>
      </c>
      <c r="C1880" s="619" t="s">
        <v>4023</v>
      </c>
    </row>
    <row r="1881" spans="2:3">
      <c r="B1881" s="645" t="s">
        <v>4024</v>
      </c>
      <c r="C1881" s="619" t="s">
        <v>4025</v>
      </c>
    </row>
    <row r="1882" spans="2:3">
      <c r="B1882" s="645" t="s">
        <v>4026</v>
      </c>
      <c r="C1882" s="619" t="s">
        <v>4027</v>
      </c>
    </row>
    <row r="1883" spans="2:3">
      <c r="B1883" s="645" t="s">
        <v>4028</v>
      </c>
      <c r="C1883" s="619" t="s">
        <v>4029</v>
      </c>
    </row>
    <row r="1884" spans="2:3">
      <c r="B1884" s="645" t="s">
        <v>4030</v>
      </c>
      <c r="C1884" s="619" t="s">
        <v>4031</v>
      </c>
    </row>
    <row r="1885" spans="2:3">
      <c r="B1885" s="645" t="s">
        <v>4032</v>
      </c>
      <c r="C1885" s="619" t="s">
        <v>1832</v>
      </c>
    </row>
    <row r="1886" spans="2:3">
      <c r="B1886" s="645" t="s">
        <v>1833</v>
      </c>
      <c r="C1886" s="619" t="s">
        <v>521</v>
      </c>
    </row>
    <row r="1887" spans="2:3">
      <c r="B1887" s="645" t="s">
        <v>1834</v>
      </c>
      <c r="C1887" s="619" t="s">
        <v>1835</v>
      </c>
    </row>
    <row r="1888" spans="2:3">
      <c r="B1888" s="645" t="s">
        <v>2261</v>
      </c>
      <c r="C1888" s="619" t="s">
        <v>1836</v>
      </c>
    </row>
    <row r="1889" spans="2:3">
      <c r="B1889" s="645" t="s">
        <v>2263</v>
      </c>
      <c r="C1889" s="619" t="s">
        <v>519</v>
      </c>
    </row>
    <row r="1890" spans="2:3">
      <c r="B1890" s="645" t="s">
        <v>1837</v>
      </c>
      <c r="C1890" s="619" t="s">
        <v>1838</v>
      </c>
    </row>
    <row r="1891" spans="2:3">
      <c r="B1891" s="645" t="s">
        <v>1839</v>
      </c>
      <c r="C1891" s="619" t="s">
        <v>1840</v>
      </c>
    </row>
    <row r="1892" spans="2:3">
      <c r="B1892" s="645" t="s">
        <v>1841</v>
      </c>
      <c r="C1892" s="619" t="s">
        <v>1842</v>
      </c>
    </row>
    <row r="1893" spans="2:3">
      <c r="B1893" s="645" t="s">
        <v>1843</v>
      </c>
      <c r="C1893" s="619" t="s">
        <v>3494</v>
      </c>
    </row>
    <row r="1894" spans="2:3">
      <c r="B1894" s="645" t="s">
        <v>3495</v>
      </c>
      <c r="C1894" s="619" t="s">
        <v>3680</v>
      </c>
    </row>
    <row r="1895" spans="2:3">
      <c r="B1895" s="645" t="s">
        <v>1819</v>
      </c>
      <c r="C1895" s="619" t="s">
        <v>3496</v>
      </c>
    </row>
    <row r="1896" spans="2:3">
      <c r="B1896" s="645" t="s">
        <v>3967</v>
      </c>
      <c r="C1896" s="619" t="s">
        <v>3497</v>
      </c>
    </row>
    <row r="1897" spans="2:3">
      <c r="B1897" s="645" t="s">
        <v>3970</v>
      </c>
      <c r="C1897" s="619" t="s">
        <v>3498</v>
      </c>
    </row>
    <row r="1898" spans="2:3">
      <c r="B1898" s="645" t="s">
        <v>3499</v>
      </c>
      <c r="C1898" s="619" t="s">
        <v>3498</v>
      </c>
    </row>
    <row r="1899" spans="2:3">
      <c r="B1899" s="645" t="s">
        <v>3500</v>
      </c>
      <c r="C1899" s="619" t="s">
        <v>3501</v>
      </c>
    </row>
    <row r="1900" spans="2:3">
      <c r="B1900" s="645" t="s">
        <v>317</v>
      </c>
      <c r="C1900" s="619" t="s">
        <v>1897</v>
      </c>
    </row>
    <row r="1901" spans="2:3">
      <c r="B1901" s="645" t="s">
        <v>320</v>
      </c>
      <c r="C1901" s="619" t="s">
        <v>3502</v>
      </c>
    </row>
    <row r="1902" spans="2:3">
      <c r="B1902" s="645" t="s">
        <v>3503</v>
      </c>
      <c r="C1902" s="619" t="s">
        <v>3688</v>
      </c>
    </row>
    <row r="1903" spans="2:3">
      <c r="B1903" s="645" t="s">
        <v>333</v>
      </c>
      <c r="C1903" s="619" t="s">
        <v>3504</v>
      </c>
    </row>
    <row r="1904" spans="2:3">
      <c r="B1904" s="645" t="s">
        <v>336</v>
      </c>
      <c r="C1904" s="619" t="s">
        <v>3505</v>
      </c>
    </row>
    <row r="1905" spans="2:3">
      <c r="B1905" s="645" t="s">
        <v>3506</v>
      </c>
      <c r="C1905" s="619" t="s">
        <v>3507</v>
      </c>
    </row>
    <row r="1906" spans="2:3">
      <c r="B1906" s="645" t="s">
        <v>3508</v>
      </c>
      <c r="C1906" s="619" t="s">
        <v>3509</v>
      </c>
    </row>
    <row r="1907" spans="2:3">
      <c r="B1907" s="645" t="s">
        <v>3510</v>
      </c>
      <c r="C1907" s="619" t="s">
        <v>1530</v>
      </c>
    </row>
    <row r="1908" spans="2:3">
      <c r="B1908" s="645" t="s">
        <v>341</v>
      </c>
      <c r="C1908" s="619" t="s">
        <v>1152</v>
      </c>
    </row>
    <row r="1909" spans="2:3">
      <c r="B1909" s="645" t="s">
        <v>1531</v>
      </c>
      <c r="C1909" s="619" t="s">
        <v>1532</v>
      </c>
    </row>
    <row r="1910" spans="2:3">
      <c r="B1910" s="645" t="s">
        <v>1533</v>
      </c>
      <c r="C1910" s="619" t="s">
        <v>1534</v>
      </c>
    </row>
    <row r="1911" spans="2:3">
      <c r="B1911" s="645" t="s">
        <v>1535</v>
      </c>
      <c r="C1911" s="619" t="s">
        <v>1536</v>
      </c>
    </row>
    <row r="1912" spans="2:3">
      <c r="B1912" s="645" t="s">
        <v>1537</v>
      </c>
      <c r="C1912" s="619" t="s">
        <v>1538</v>
      </c>
    </row>
    <row r="1913" spans="2:3">
      <c r="B1913" s="645" t="s">
        <v>1539</v>
      </c>
      <c r="C1913" s="619" t="s">
        <v>1540</v>
      </c>
    </row>
    <row r="1914" spans="2:3">
      <c r="B1914" s="645" t="s">
        <v>1541</v>
      </c>
      <c r="C1914" s="619" t="s">
        <v>1542</v>
      </c>
    </row>
    <row r="1915" spans="2:3">
      <c r="B1915" s="645" t="s">
        <v>1543</v>
      </c>
      <c r="C1915" s="619" t="s">
        <v>1544</v>
      </c>
    </row>
    <row r="1916" spans="2:3">
      <c r="B1916" s="645" t="s">
        <v>1545</v>
      </c>
      <c r="C1916" s="619" t="s">
        <v>1546</v>
      </c>
    </row>
    <row r="1917" spans="2:3">
      <c r="B1917" s="645" t="s">
        <v>1427</v>
      </c>
      <c r="C1917" s="619" t="s">
        <v>1547</v>
      </c>
    </row>
    <row r="1918" spans="2:3">
      <c r="B1918" s="645" t="s">
        <v>1548</v>
      </c>
      <c r="C1918" s="619" t="s">
        <v>1549</v>
      </c>
    </row>
    <row r="1919" spans="2:3">
      <c r="B1919" s="645" t="s">
        <v>1550</v>
      </c>
      <c r="C1919" s="619" t="s">
        <v>1551</v>
      </c>
    </row>
    <row r="1920" spans="2:3">
      <c r="B1920" s="645" t="s">
        <v>1552</v>
      </c>
      <c r="C1920" s="619" t="s">
        <v>1553</v>
      </c>
    </row>
    <row r="1921" spans="2:3">
      <c r="B1921" s="645" t="s">
        <v>1554</v>
      </c>
      <c r="C1921" s="619" t="s">
        <v>1555</v>
      </c>
    </row>
    <row r="1922" spans="2:3">
      <c r="B1922" s="645" t="s">
        <v>1556</v>
      </c>
      <c r="C1922" s="619" t="s">
        <v>1557</v>
      </c>
    </row>
    <row r="1923" spans="2:3">
      <c r="B1923" s="645" t="s">
        <v>1558</v>
      </c>
      <c r="C1923" s="619" t="s">
        <v>1559</v>
      </c>
    </row>
    <row r="1924" spans="2:3">
      <c r="B1924" s="645" t="s">
        <v>1560</v>
      </c>
      <c r="C1924" s="619" t="s">
        <v>1561</v>
      </c>
    </row>
    <row r="1925" spans="2:3">
      <c r="B1925" s="645" t="s">
        <v>1562</v>
      </c>
      <c r="C1925" s="619" t="s">
        <v>1563</v>
      </c>
    </row>
    <row r="1926" spans="2:3">
      <c r="B1926" s="645" t="s">
        <v>1564</v>
      </c>
      <c r="C1926" s="619" t="s">
        <v>1565</v>
      </c>
    </row>
    <row r="1927" spans="2:3">
      <c r="B1927" s="645" t="s">
        <v>1566</v>
      </c>
      <c r="C1927" s="619" t="s">
        <v>3706</v>
      </c>
    </row>
    <row r="1928" spans="2:3">
      <c r="B1928" s="645" t="s">
        <v>3707</v>
      </c>
      <c r="C1928" s="619" t="s">
        <v>527</v>
      </c>
    </row>
    <row r="1929" spans="2:3">
      <c r="B1929" s="645" t="s">
        <v>3708</v>
      </c>
      <c r="C1929" s="619" t="s">
        <v>2463</v>
      </c>
    </row>
    <row r="1930" spans="2:3">
      <c r="B1930" s="645" t="s">
        <v>4658</v>
      </c>
      <c r="C1930" s="619" t="s">
        <v>3709</v>
      </c>
    </row>
    <row r="1931" spans="2:3">
      <c r="B1931" s="645" t="s">
        <v>3638</v>
      </c>
      <c r="C1931" s="619" t="s">
        <v>3710</v>
      </c>
    </row>
    <row r="1932" spans="2:3">
      <c r="B1932" s="645" t="s">
        <v>3711</v>
      </c>
      <c r="C1932" s="619" t="s">
        <v>3712</v>
      </c>
    </row>
    <row r="1933" spans="2:3">
      <c r="B1933" s="645" t="s">
        <v>3713</v>
      </c>
      <c r="C1933" s="619" t="s">
        <v>3714</v>
      </c>
    </row>
    <row r="1934" spans="2:3">
      <c r="B1934" s="645" t="s">
        <v>3715</v>
      </c>
      <c r="C1934" s="619" t="s">
        <v>3716</v>
      </c>
    </row>
    <row r="1935" spans="2:3">
      <c r="B1935" s="645" t="s">
        <v>3717</v>
      </c>
      <c r="C1935" s="619" t="s">
        <v>3718</v>
      </c>
    </row>
    <row r="1936" spans="2:3">
      <c r="B1936" s="645" t="s">
        <v>3719</v>
      </c>
      <c r="C1936" s="619" t="s">
        <v>4794</v>
      </c>
    </row>
    <row r="1937" spans="2:3">
      <c r="B1937" s="645" t="s">
        <v>4795</v>
      </c>
      <c r="C1937" s="619" t="s">
        <v>4796</v>
      </c>
    </row>
    <row r="1938" spans="2:3">
      <c r="B1938" s="645" t="s">
        <v>4797</v>
      </c>
      <c r="C1938" s="619" t="s">
        <v>592</v>
      </c>
    </row>
    <row r="1939" spans="2:3">
      <c r="B1939" s="645" t="s">
        <v>4798</v>
      </c>
      <c r="C1939" s="619" t="s">
        <v>4799</v>
      </c>
    </row>
    <row r="1940" spans="2:3">
      <c r="B1940" s="645" t="s">
        <v>4800</v>
      </c>
      <c r="C1940" s="619" t="s">
        <v>4801</v>
      </c>
    </row>
    <row r="1941" spans="2:3">
      <c r="B1941" s="645" t="s">
        <v>4802</v>
      </c>
      <c r="C1941" s="619" t="s">
        <v>4803</v>
      </c>
    </row>
    <row r="1942" spans="2:3">
      <c r="B1942" s="645" t="s">
        <v>4804</v>
      </c>
      <c r="C1942" s="619" t="s">
        <v>2605</v>
      </c>
    </row>
    <row r="1943" spans="2:3">
      <c r="B1943" s="645" t="s">
        <v>4805</v>
      </c>
      <c r="C1943" s="619" t="s">
        <v>3430</v>
      </c>
    </row>
    <row r="1944" spans="2:3">
      <c r="B1944" s="645" t="s">
        <v>4806</v>
      </c>
      <c r="C1944" s="619" t="s">
        <v>4807</v>
      </c>
    </row>
    <row r="1945" spans="2:3">
      <c r="B1945" s="645" t="s">
        <v>4808</v>
      </c>
      <c r="C1945" s="619" t="s">
        <v>4809</v>
      </c>
    </row>
    <row r="1946" spans="2:3">
      <c r="B1946" s="645" t="s">
        <v>4810</v>
      </c>
      <c r="C1946" s="619" t="s">
        <v>4811</v>
      </c>
    </row>
    <row r="1947" spans="2:3">
      <c r="B1947" s="645" t="s">
        <v>4812</v>
      </c>
      <c r="C1947" s="619" t="s">
        <v>4813</v>
      </c>
    </row>
    <row r="1948" spans="2:3">
      <c r="B1948" s="645" t="s">
        <v>4814</v>
      </c>
      <c r="C1948" s="619" t="s">
        <v>4815</v>
      </c>
    </row>
    <row r="1949" spans="2:3">
      <c r="B1949" s="645" t="s">
        <v>4816</v>
      </c>
      <c r="C1949" s="619" t="s">
        <v>1327</v>
      </c>
    </row>
    <row r="1950" spans="2:3">
      <c r="B1950" s="645" t="s">
        <v>4817</v>
      </c>
      <c r="C1950" s="619" t="s">
        <v>4818</v>
      </c>
    </row>
    <row r="1951" spans="2:3">
      <c r="B1951" s="645" t="s">
        <v>4819</v>
      </c>
      <c r="C1951" s="619" t="s">
        <v>4820</v>
      </c>
    </row>
    <row r="1952" spans="2:3">
      <c r="B1952" s="645" t="s">
        <v>4821</v>
      </c>
      <c r="C1952" s="619" t="s">
        <v>4822</v>
      </c>
    </row>
    <row r="1953" spans="2:3">
      <c r="B1953" s="645" t="s">
        <v>2472</v>
      </c>
      <c r="C1953" s="619" t="s">
        <v>3438</v>
      </c>
    </row>
    <row r="1954" spans="2:3">
      <c r="B1954" s="645" t="s">
        <v>2476</v>
      </c>
      <c r="C1954" s="619" t="s">
        <v>3442</v>
      </c>
    </row>
    <row r="1955" spans="2:3">
      <c r="B1955" s="645" t="s">
        <v>4823</v>
      </c>
      <c r="C1955" s="619" t="s">
        <v>3446</v>
      </c>
    </row>
    <row r="1956" spans="2:3">
      <c r="B1956" s="645" t="s">
        <v>4824</v>
      </c>
      <c r="C1956" s="619" t="s">
        <v>515</v>
      </c>
    </row>
    <row r="1957" spans="2:3">
      <c r="B1957" s="645" t="s">
        <v>4825</v>
      </c>
      <c r="C1957" s="619" t="s">
        <v>4826</v>
      </c>
    </row>
    <row r="1958" spans="2:3">
      <c r="B1958" s="645" t="s">
        <v>4827</v>
      </c>
      <c r="C1958" s="619" t="s">
        <v>4828</v>
      </c>
    </row>
    <row r="1959" spans="2:3">
      <c r="B1959" s="645" t="s">
        <v>4829</v>
      </c>
      <c r="C1959" s="619" t="s">
        <v>2572</v>
      </c>
    </row>
    <row r="1960" spans="2:3">
      <c r="B1960" s="645" t="s">
        <v>4830</v>
      </c>
      <c r="C1960" s="619" t="s">
        <v>2574</v>
      </c>
    </row>
    <row r="1961" spans="2:3">
      <c r="B1961" s="645" t="s">
        <v>4831</v>
      </c>
      <c r="C1961" s="619" t="s">
        <v>2576</v>
      </c>
    </row>
    <row r="1962" spans="2:3">
      <c r="B1962" s="645" t="s">
        <v>4832</v>
      </c>
      <c r="C1962" s="619" t="s">
        <v>4833</v>
      </c>
    </row>
    <row r="1963" spans="2:3">
      <c r="B1963" s="645" t="s">
        <v>4834</v>
      </c>
      <c r="C1963" s="619" t="s">
        <v>746</v>
      </c>
    </row>
    <row r="1964" spans="2:3">
      <c r="B1964" s="645" t="s">
        <v>4835</v>
      </c>
      <c r="C1964" s="619" t="s">
        <v>4836</v>
      </c>
    </row>
    <row r="1965" spans="2:3">
      <c r="B1965" s="645" t="s">
        <v>4837</v>
      </c>
      <c r="C1965" s="619" t="s">
        <v>4838</v>
      </c>
    </row>
    <row r="1966" spans="2:3">
      <c r="B1966" s="645" t="s">
        <v>4839</v>
      </c>
      <c r="C1966" s="619" t="s">
        <v>4840</v>
      </c>
    </row>
    <row r="1967" spans="2:3">
      <c r="B1967" s="645" t="s">
        <v>4841</v>
      </c>
      <c r="C1967" s="619" t="s">
        <v>3819</v>
      </c>
    </row>
    <row r="1968" spans="2:3">
      <c r="B1968" s="645" t="s">
        <v>3820</v>
      </c>
      <c r="C1968" s="619" t="s">
        <v>3821</v>
      </c>
    </row>
    <row r="1969" spans="2:3">
      <c r="B1969" s="645" t="s">
        <v>3822</v>
      </c>
      <c r="C1969" s="619" t="s">
        <v>3823</v>
      </c>
    </row>
    <row r="1970" spans="2:3">
      <c r="B1970" s="645" t="s">
        <v>3824</v>
      </c>
      <c r="C1970" s="619" t="s">
        <v>3825</v>
      </c>
    </row>
    <row r="1971" spans="2:3">
      <c r="B1971" s="645" t="s">
        <v>3826</v>
      </c>
      <c r="C1971" s="619" t="s">
        <v>3827</v>
      </c>
    </row>
    <row r="1972" spans="2:3">
      <c r="B1972" s="645" t="s">
        <v>3828</v>
      </c>
      <c r="C1972" s="619" t="s">
        <v>3829</v>
      </c>
    </row>
    <row r="1973" spans="2:3">
      <c r="B1973" s="645" t="s">
        <v>3830</v>
      </c>
      <c r="C1973" s="619" t="s">
        <v>3831</v>
      </c>
    </row>
    <row r="1974" spans="2:3">
      <c r="B1974" s="645" t="s">
        <v>572</v>
      </c>
      <c r="C1974" s="619" t="s">
        <v>786</v>
      </c>
    </row>
    <row r="1975" spans="2:3">
      <c r="B1975" s="645" t="s">
        <v>574</v>
      </c>
      <c r="C1975" s="619" t="s">
        <v>787</v>
      </c>
    </row>
    <row r="1976" spans="2:3">
      <c r="B1976" s="645" t="s">
        <v>576</v>
      </c>
      <c r="C1976" s="619" t="s">
        <v>788</v>
      </c>
    </row>
    <row r="1977" spans="2:3">
      <c r="B1977" s="645" t="s">
        <v>580</v>
      </c>
      <c r="C1977" s="619" t="s">
        <v>789</v>
      </c>
    </row>
    <row r="1978" spans="2:3">
      <c r="B1978" s="645" t="s">
        <v>790</v>
      </c>
      <c r="C1978" s="619" t="s">
        <v>791</v>
      </c>
    </row>
    <row r="1979" spans="2:3">
      <c r="B1979" s="645" t="s">
        <v>792</v>
      </c>
      <c r="C1979" s="619" t="s">
        <v>793</v>
      </c>
    </row>
    <row r="1980" spans="2:3">
      <c r="B1980" s="645" t="s">
        <v>794</v>
      </c>
      <c r="C1980" s="619" t="s">
        <v>4226</v>
      </c>
    </row>
    <row r="1981" spans="2:3">
      <c r="B1981" s="645" t="s">
        <v>795</v>
      </c>
      <c r="C1981" s="619" t="s">
        <v>796</v>
      </c>
    </row>
    <row r="1982" spans="2:3">
      <c r="B1982" s="645" t="s">
        <v>797</v>
      </c>
      <c r="C1982" s="619" t="s">
        <v>798</v>
      </c>
    </row>
    <row r="1983" spans="2:3">
      <c r="B1983" s="645" t="s">
        <v>799</v>
      </c>
      <c r="C1983" s="619" t="s">
        <v>800</v>
      </c>
    </row>
    <row r="1984" spans="2:3">
      <c r="B1984" s="645" t="s">
        <v>801</v>
      </c>
      <c r="C1984" s="619" t="s">
        <v>802</v>
      </c>
    </row>
    <row r="1985" spans="2:3">
      <c r="B1985" s="645" t="s">
        <v>803</v>
      </c>
      <c r="C1985" s="619" t="s">
        <v>804</v>
      </c>
    </row>
    <row r="1986" spans="2:3">
      <c r="B1986" s="645" t="s">
        <v>805</v>
      </c>
      <c r="C1986" s="619" t="s">
        <v>806</v>
      </c>
    </row>
    <row r="1987" spans="2:3">
      <c r="B1987" s="645" t="s">
        <v>3836</v>
      </c>
      <c r="C1987" s="619" t="s">
        <v>3837</v>
      </c>
    </row>
    <row r="1988" spans="2:3">
      <c r="B1988" s="645" t="s">
        <v>3838</v>
      </c>
      <c r="C1988" s="619" t="s">
        <v>3839</v>
      </c>
    </row>
    <row r="1989" spans="2:3">
      <c r="B1989" s="645" t="s">
        <v>3840</v>
      </c>
      <c r="C1989" s="619" t="s">
        <v>3841</v>
      </c>
    </row>
    <row r="1990" spans="2:3">
      <c r="B1990" s="645" t="s">
        <v>3842</v>
      </c>
      <c r="C1990" s="619" t="s">
        <v>3843</v>
      </c>
    </row>
    <row r="1991" spans="2:3">
      <c r="B1991" s="645" t="s">
        <v>3844</v>
      </c>
      <c r="C1991" s="619" t="s">
        <v>3845</v>
      </c>
    </row>
    <row r="1992" spans="2:3">
      <c r="B1992" s="645" t="s">
        <v>3846</v>
      </c>
      <c r="C1992" s="619" t="s">
        <v>3847</v>
      </c>
    </row>
    <row r="1993" spans="2:3">
      <c r="B1993" s="645" t="s">
        <v>3848</v>
      </c>
      <c r="C1993" s="619" t="s">
        <v>3849</v>
      </c>
    </row>
    <row r="1994" spans="2:3">
      <c r="B1994" s="645" t="s">
        <v>3850</v>
      </c>
      <c r="C1994" s="619" t="s">
        <v>3851</v>
      </c>
    </row>
    <row r="1995" spans="2:3">
      <c r="B1995" s="645" t="s">
        <v>3852</v>
      </c>
      <c r="C1995" s="619" t="s">
        <v>3853</v>
      </c>
    </row>
    <row r="1996" spans="2:3">
      <c r="B1996" s="645" t="s">
        <v>1739</v>
      </c>
      <c r="C1996" s="619" t="s">
        <v>1740</v>
      </c>
    </row>
    <row r="1997" spans="2:3">
      <c r="B1997" s="645" t="s">
        <v>1741</v>
      </c>
      <c r="C1997" s="619" t="s">
        <v>1742</v>
      </c>
    </row>
    <row r="1998" spans="2:3">
      <c r="B1998" s="645" t="s">
        <v>1743</v>
      </c>
      <c r="C1998" s="619" t="s">
        <v>1744</v>
      </c>
    </row>
    <row r="1999" spans="2:3">
      <c r="B1999" s="645" t="s">
        <v>1745</v>
      </c>
      <c r="C1999" s="619" t="s">
        <v>1746</v>
      </c>
    </row>
    <row r="2000" spans="2:3">
      <c r="B2000" s="645" t="s">
        <v>1747</v>
      </c>
      <c r="C2000" s="619" t="s">
        <v>1748</v>
      </c>
    </row>
    <row r="2001" spans="2:3">
      <c r="B2001" s="645" t="s">
        <v>1803</v>
      </c>
      <c r="C2001" s="619" t="s">
        <v>1804</v>
      </c>
    </row>
    <row r="2002" spans="2:3">
      <c r="B2002" s="645" t="s">
        <v>1805</v>
      </c>
      <c r="C2002" s="619" t="s">
        <v>1806</v>
      </c>
    </row>
    <row r="2003" spans="2:3">
      <c r="B2003" s="645" t="s">
        <v>1807</v>
      </c>
      <c r="C2003" s="619" t="s">
        <v>1808</v>
      </c>
    </row>
    <row r="2004" spans="2:3">
      <c r="B2004" s="645" t="s">
        <v>1809</v>
      </c>
      <c r="C2004" s="619" t="s">
        <v>3326</v>
      </c>
    </row>
    <row r="2005" spans="2:3">
      <c r="B2005" s="645" t="s">
        <v>3327</v>
      </c>
      <c r="C2005" s="619" t="s">
        <v>3328</v>
      </c>
    </row>
    <row r="2006" spans="2:3">
      <c r="B2006" s="645" t="s">
        <v>3329</v>
      </c>
      <c r="C2006" s="619" t="s">
        <v>4317</v>
      </c>
    </row>
    <row r="2007" spans="2:3">
      <c r="B2007" s="645" t="s">
        <v>4318</v>
      </c>
      <c r="C2007" s="619" t="s">
        <v>4319</v>
      </c>
    </row>
    <row r="2008" spans="2:3">
      <c r="B2008" s="645" t="s">
        <v>4320</v>
      </c>
      <c r="C2008" s="619" t="s">
        <v>4321</v>
      </c>
    </row>
    <row r="2009" spans="2:3">
      <c r="B2009" s="645" t="s">
        <v>4322</v>
      </c>
      <c r="C2009" s="619" t="s">
        <v>4323</v>
      </c>
    </row>
    <row r="2010" spans="2:3">
      <c r="B2010" s="645" t="s">
        <v>4324</v>
      </c>
      <c r="C2010" s="619" t="s">
        <v>5490</v>
      </c>
    </row>
    <row r="2011" spans="2:3">
      <c r="B2011" s="645" t="s">
        <v>4325</v>
      </c>
      <c r="C2011" s="619" t="s">
        <v>5495</v>
      </c>
    </row>
    <row r="2012" spans="2:3">
      <c r="B2012" s="645" t="s">
        <v>4326</v>
      </c>
      <c r="C2012" s="619" t="s">
        <v>5520</v>
      </c>
    </row>
    <row r="2013" spans="2:3">
      <c r="B2013" s="645" t="s">
        <v>4327</v>
      </c>
      <c r="C2013" s="619" t="s">
        <v>4328</v>
      </c>
    </row>
    <row r="2014" spans="2:3">
      <c r="B2014" s="645" t="s">
        <v>4329</v>
      </c>
      <c r="C2014" s="619" t="s">
        <v>4330</v>
      </c>
    </row>
    <row r="2015" spans="2:3">
      <c r="B2015" s="645" t="s">
        <v>4331</v>
      </c>
      <c r="C2015" s="619" t="s">
        <v>4332</v>
      </c>
    </row>
    <row r="2016" spans="2:3">
      <c r="B2016" s="645" t="s">
        <v>4333</v>
      </c>
      <c r="C2016" s="619" t="s">
        <v>2683</v>
      </c>
    </row>
    <row r="2017" spans="2:3">
      <c r="B2017" s="645" t="s">
        <v>4334</v>
      </c>
      <c r="C2017" s="619" t="s">
        <v>4335</v>
      </c>
    </row>
    <row r="2018" spans="2:3">
      <c r="B2018" s="645" t="s">
        <v>4336</v>
      </c>
      <c r="C2018" s="619" t="s">
        <v>4337</v>
      </c>
    </row>
    <row r="2019" spans="2:3">
      <c r="B2019" s="645" t="s">
        <v>4338</v>
      </c>
      <c r="C2019" s="619" t="s">
        <v>2692</v>
      </c>
    </row>
    <row r="2020" spans="2:3">
      <c r="B2020" s="645" t="s">
        <v>4339</v>
      </c>
      <c r="C2020" s="619" t="s">
        <v>4340</v>
      </c>
    </row>
    <row r="2021" spans="2:3">
      <c r="B2021" s="645" t="s">
        <v>4341</v>
      </c>
      <c r="C2021" s="619" t="s">
        <v>4342</v>
      </c>
    </row>
    <row r="2022" spans="2:3">
      <c r="B2022" s="645" t="s">
        <v>4343</v>
      </c>
      <c r="C2022" s="619" t="s">
        <v>3971</v>
      </c>
    </row>
    <row r="2023" spans="2:3">
      <c r="B2023" s="645" t="s">
        <v>3972</v>
      </c>
      <c r="C2023" s="619" t="s">
        <v>3973</v>
      </c>
    </row>
    <row r="2024" spans="2:3">
      <c r="B2024" s="645" t="s">
        <v>5493</v>
      </c>
      <c r="C2024" s="619" t="s">
        <v>3974</v>
      </c>
    </row>
    <row r="2025" spans="2:3">
      <c r="B2025" s="645" t="s">
        <v>3975</v>
      </c>
      <c r="C2025" s="619" t="s">
        <v>3976</v>
      </c>
    </row>
    <row r="2026" spans="2:3">
      <c r="B2026" s="645" t="s">
        <v>3977</v>
      </c>
      <c r="C2026" s="619" t="s">
        <v>2708</v>
      </c>
    </row>
    <row r="2027" spans="2:3">
      <c r="B2027" s="645" t="s">
        <v>5521</v>
      </c>
      <c r="C2027" s="619" t="s">
        <v>3978</v>
      </c>
    </row>
    <row r="2028" spans="2:3">
      <c r="B2028" s="645" t="s">
        <v>5524</v>
      </c>
      <c r="C2028" s="619" t="s">
        <v>3979</v>
      </c>
    </row>
    <row r="2029" spans="2:3">
      <c r="B2029" s="645" t="s">
        <v>3980</v>
      </c>
      <c r="C2029" s="619" t="s">
        <v>3981</v>
      </c>
    </row>
    <row r="2030" spans="2:3">
      <c r="B2030" s="645" t="s">
        <v>3982</v>
      </c>
      <c r="C2030" s="619" t="s">
        <v>3983</v>
      </c>
    </row>
    <row r="2031" spans="2:3">
      <c r="B2031" s="645" t="s">
        <v>3984</v>
      </c>
      <c r="C2031" s="619" t="s">
        <v>3985</v>
      </c>
    </row>
    <row r="2032" spans="2:3">
      <c r="B2032" s="645" t="s">
        <v>3986</v>
      </c>
      <c r="C2032" s="619" t="s">
        <v>3987</v>
      </c>
    </row>
    <row r="2033" spans="2:3">
      <c r="B2033" s="645" t="s">
        <v>3988</v>
      </c>
      <c r="C2033" s="619" t="s">
        <v>3989</v>
      </c>
    </row>
    <row r="2034" spans="2:3">
      <c r="B2034" s="645" t="s">
        <v>3990</v>
      </c>
      <c r="C2034" s="619" t="s">
        <v>4033</v>
      </c>
    </row>
    <row r="2035" spans="2:3">
      <c r="B2035" s="645" t="s">
        <v>4034</v>
      </c>
      <c r="C2035" s="619" t="s">
        <v>4035</v>
      </c>
    </row>
    <row r="2036" spans="2:3">
      <c r="B2036" s="645" t="s">
        <v>4036</v>
      </c>
      <c r="C2036" s="619" t="s">
        <v>4037</v>
      </c>
    </row>
    <row r="2037" spans="2:3">
      <c r="B2037" s="645" t="s">
        <v>4038</v>
      </c>
      <c r="C2037" s="619" t="s">
        <v>4039</v>
      </c>
    </row>
    <row r="2038" spans="2:3">
      <c r="B2038" s="645" t="s">
        <v>4040</v>
      </c>
      <c r="C2038" s="619" t="s">
        <v>4041</v>
      </c>
    </row>
    <row r="2039" spans="2:3">
      <c r="B2039" s="645" t="s">
        <v>4042</v>
      </c>
      <c r="C2039" s="619" t="s">
        <v>4043</v>
      </c>
    </row>
    <row r="2040" spans="2:3">
      <c r="B2040" s="645" t="s">
        <v>4044</v>
      </c>
      <c r="C2040" s="619" t="s">
        <v>4045</v>
      </c>
    </row>
    <row r="2041" spans="2:3">
      <c r="B2041" s="645" t="s">
        <v>4046</v>
      </c>
      <c r="C2041" s="619" t="s">
        <v>4047</v>
      </c>
    </row>
    <row r="2042" spans="2:3">
      <c r="B2042" s="645" t="s">
        <v>4048</v>
      </c>
      <c r="C2042" s="619" t="s">
        <v>4049</v>
      </c>
    </row>
    <row r="2043" spans="2:3">
      <c r="B2043" s="645" t="s">
        <v>4050</v>
      </c>
      <c r="C2043" s="619" t="s">
        <v>4051</v>
      </c>
    </row>
    <row r="2044" spans="2:3">
      <c r="B2044" s="645" t="s">
        <v>4052</v>
      </c>
      <c r="C2044" s="619" t="s">
        <v>4053</v>
      </c>
    </row>
    <row r="2045" spans="2:3">
      <c r="B2045" s="645" t="s">
        <v>4054</v>
      </c>
      <c r="C2045" s="619" t="s">
        <v>4055</v>
      </c>
    </row>
    <row r="2046" spans="2:3">
      <c r="B2046" s="645" t="s">
        <v>4056</v>
      </c>
      <c r="C2046" s="619" t="s">
        <v>4057</v>
      </c>
    </row>
    <row r="2047" spans="2:3">
      <c r="B2047" s="645" t="s">
        <v>4058</v>
      </c>
      <c r="C2047" s="619" t="s">
        <v>4059</v>
      </c>
    </row>
    <row r="2048" spans="2:3">
      <c r="B2048" s="645" t="s">
        <v>4060</v>
      </c>
      <c r="C2048" s="619" t="s">
        <v>4061</v>
      </c>
    </row>
    <row r="2049" spans="2:3">
      <c r="B2049" s="645" t="s">
        <v>4062</v>
      </c>
      <c r="C2049" s="619" t="s">
        <v>4063</v>
      </c>
    </row>
    <row r="2050" spans="2:3">
      <c r="B2050" s="645" t="s">
        <v>4064</v>
      </c>
      <c r="C2050" s="619" t="s">
        <v>4065</v>
      </c>
    </row>
    <row r="2051" spans="2:3">
      <c r="B2051" s="645" t="s">
        <v>4066</v>
      </c>
      <c r="C2051" s="619" t="s">
        <v>4067</v>
      </c>
    </row>
    <row r="2052" spans="2:3">
      <c r="B2052" s="645" t="s">
        <v>4068</v>
      </c>
      <c r="C2052" s="619" t="s">
        <v>4114</v>
      </c>
    </row>
    <row r="2053" spans="2:3">
      <c r="B2053" s="645" t="s">
        <v>4115</v>
      </c>
      <c r="C2053" s="619" t="s">
        <v>4116</v>
      </c>
    </row>
    <row r="2054" spans="2:3">
      <c r="B2054" s="645" t="s">
        <v>4117</v>
      </c>
      <c r="C2054" s="619" t="s">
        <v>4118</v>
      </c>
    </row>
    <row r="2055" spans="2:3">
      <c r="B2055" s="645" t="s">
        <v>4119</v>
      </c>
      <c r="C2055" s="619" t="s">
        <v>4120</v>
      </c>
    </row>
    <row r="2056" spans="2:3">
      <c r="B2056" s="645" t="s">
        <v>4121</v>
      </c>
      <c r="C2056" s="619" t="s">
        <v>4122</v>
      </c>
    </row>
    <row r="2057" spans="2:3">
      <c r="B2057" s="645" t="s">
        <v>4123</v>
      </c>
      <c r="C2057" s="619" t="s">
        <v>4124</v>
      </c>
    </row>
    <row r="2058" spans="2:3">
      <c r="B2058" s="645" t="s">
        <v>4125</v>
      </c>
      <c r="C2058" s="619" t="s">
        <v>4126</v>
      </c>
    </row>
    <row r="2059" spans="2:3">
      <c r="B2059" s="645" t="s">
        <v>4127</v>
      </c>
      <c r="C2059" s="619" t="s">
        <v>4128</v>
      </c>
    </row>
    <row r="2060" spans="2:3">
      <c r="B2060" s="645" t="s">
        <v>4129</v>
      </c>
      <c r="C2060" s="619" t="s">
        <v>4130</v>
      </c>
    </row>
    <row r="2061" spans="2:3">
      <c r="B2061" s="645" t="s">
        <v>4131</v>
      </c>
      <c r="C2061" s="619" t="s">
        <v>4132</v>
      </c>
    </row>
    <row r="2062" spans="2:3">
      <c r="B2062" s="645" t="s">
        <v>4133</v>
      </c>
      <c r="C2062" s="619" t="s">
        <v>4134</v>
      </c>
    </row>
    <row r="2063" spans="2:3">
      <c r="B2063" s="645" t="s">
        <v>4135</v>
      </c>
      <c r="C2063" s="619" t="s">
        <v>4136</v>
      </c>
    </row>
    <row r="2064" spans="2:3">
      <c r="B2064" s="645" t="s">
        <v>4137</v>
      </c>
      <c r="C2064" s="619" t="s">
        <v>4138</v>
      </c>
    </row>
    <row r="2065" spans="2:3">
      <c r="B2065" s="645" t="s">
        <v>4139</v>
      </c>
      <c r="C2065" s="619" t="s">
        <v>4140</v>
      </c>
    </row>
    <row r="2066" spans="2:3">
      <c r="B2066" s="645" t="s">
        <v>4141</v>
      </c>
      <c r="C2066" s="619" t="s">
        <v>4142</v>
      </c>
    </row>
    <row r="2067" spans="2:3">
      <c r="B2067" s="645" t="s">
        <v>4143</v>
      </c>
      <c r="C2067" s="619" t="s">
        <v>4144</v>
      </c>
    </row>
    <row r="2068" spans="2:3">
      <c r="B2068" s="645" t="s">
        <v>4145</v>
      </c>
      <c r="C2068" s="619" t="s">
        <v>4146</v>
      </c>
    </row>
    <row r="2069" spans="2:3">
      <c r="B2069" s="645" t="s">
        <v>4147</v>
      </c>
      <c r="C2069" s="619" t="s">
        <v>4148</v>
      </c>
    </row>
    <row r="2070" spans="2:3">
      <c r="B2070" s="645" t="s">
        <v>4149</v>
      </c>
      <c r="C2070" s="619" t="s">
        <v>4150</v>
      </c>
    </row>
    <row r="2071" spans="2:3">
      <c r="B2071" s="645" t="s">
        <v>4151</v>
      </c>
      <c r="C2071" s="619" t="s">
        <v>4152</v>
      </c>
    </row>
    <row r="2072" spans="2:3">
      <c r="B2072" s="645" t="s">
        <v>4153</v>
      </c>
      <c r="C2072" s="619" t="s">
        <v>4154</v>
      </c>
    </row>
    <row r="2073" spans="2:3">
      <c r="B2073" s="645" t="s">
        <v>4155</v>
      </c>
      <c r="C2073" s="619" t="s">
        <v>4156</v>
      </c>
    </row>
    <row r="2074" spans="2:3">
      <c r="B2074" s="645" t="s">
        <v>4157</v>
      </c>
      <c r="C2074" s="619" t="s">
        <v>4158</v>
      </c>
    </row>
    <row r="2075" spans="2:3">
      <c r="B2075" s="645" t="s">
        <v>4159</v>
      </c>
      <c r="C2075" s="619" t="s">
        <v>4160</v>
      </c>
    </row>
    <row r="2076" spans="2:3">
      <c r="B2076" s="645" t="s">
        <v>4161</v>
      </c>
      <c r="C2076" s="619" t="s">
        <v>4162</v>
      </c>
    </row>
    <row r="2077" spans="2:3">
      <c r="B2077" s="645" t="s">
        <v>4163</v>
      </c>
      <c r="C2077" s="619" t="s">
        <v>4164</v>
      </c>
    </row>
    <row r="2078" spans="2:3">
      <c r="B2078" s="645" t="s">
        <v>4165</v>
      </c>
      <c r="C2078" s="619" t="s">
        <v>4166</v>
      </c>
    </row>
    <row r="2079" spans="2:3">
      <c r="B2079" s="645" t="s">
        <v>4167</v>
      </c>
      <c r="C2079" s="619" t="s">
        <v>4168</v>
      </c>
    </row>
    <row r="2080" spans="2:3">
      <c r="B2080" s="645" t="s">
        <v>4169</v>
      </c>
      <c r="C2080" s="619" t="s">
        <v>4170</v>
      </c>
    </row>
    <row r="2081" spans="2:3">
      <c r="B2081" s="645" t="s">
        <v>4171</v>
      </c>
      <c r="C2081" s="619" t="s">
        <v>4172</v>
      </c>
    </row>
    <row r="2082" spans="2:3">
      <c r="B2082" s="645" t="s">
        <v>4173</v>
      </c>
      <c r="C2082" s="619" t="s">
        <v>4174</v>
      </c>
    </row>
    <row r="2083" spans="2:3">
      <c r="B2083" s="645" t="s">
        <v>4175</v>
      </c>
      <c r="C2083" s="619" t="s">
        <v>4176</v>
      </c>
    </row>
    <row r="2084" spans="2:3">
      <c r="B2084" s="645" t="s">
        <v>4177</v>
      </c>
      <c r="C2084" s="619" t="s">
        <v>4178</v>
      </c>
    </row>
    <row r="2085" spans="2:3">
      <c r="B2085" s="645" t="s">
        <v>4179</v>
      </c>
      <c r="C2085" s="619" t="s">
        <v>4180</v>
      </c>
    </row>
    <row r="2086" spans="2:3">
      <c r="B2086" s="645" t="s">
        <v>4181</v>
      </c>
      <c r="C2086" s="619" t="s">
        <v>4182</v>
      </c>
    </row>
    <row r="2087" spans="2:3">
      <c r="B2087" s="645" t="s">
        <v>4183</v>
      </c>
      <c r="C2087" s="619" t="s">
        <v>4184</v>
      </c>
    </row>
    <row r="2088" spans="2:3">
      <c r="B2088" s="645" t="s">
        <v>4185</v>
      </c>
      <c r="C2088" s="619" t="s">
        <v>4186</v>
      </c>
    </row>
    <row r="2089" spans="2:3">
      <c r="B2089" s="645" t="s">
        <v>4187</v>
      </c>
      <c r="C2089" s="619" t="s">
        <v>3525</v>
      </c>
    </row>
    <row r="2090" spans="2:3">
      <c r="B2090" s="645" t="s">
        <v>3526</v>
      </c>
      <c r="C2090" s="619" t="s">
        <v>3527</v>
      </c>
    </row>
    <row r="2091" spans="2:3">
      <c r="B2091" s="645" t="s">
        <v>3528</v>
      </c>
      <c r="C2091" s="619" t="s">
        <v>3529</v>
      </c>
    </row>
    <row r="2092" spans="2:3">
      <c r="B2092" s="645" t="s">
        <v>3530</v>
      </c>
      <c r="C2092" s="619" t="s">
        <v>4196</v>
      </c>
    </row>
    <row r="2093" spans="2:3">
      <c r="B2093" s="645" t="s">
        <v>4197</v>
      </c>
      <c r="C2093" s="619" t="s">
        <v>4198</v>
      </c>
    </row>
    <row r="2094" spans="2:3">
      <c r="B2094" s="645" t="s">
        <v>4199</v>
      </c>
      <c r="C2094" s="619" t="s">
        <v>4200</v>
      </c>
    </row>
    <row r="2095" spans="2:3">
      <c r="B2095" s="645" t="s">
        <v>4201</v>
      </c>
      <c r="C2095" s="619" t="s">
        <v>4202</v>
      </c>
    </row>
    <row r="2096" spans="2:3">
      <c r="B2096" s="645" t="s">
        <v>4203</v>
      </c>
      <c r="C2096" s="619" t="s">
        <v>4204</v>
      </c>
    </row>
    <row r="2097" spans="2:3">
      <c r="B2097" s="645" t="s">
        <v>4205</v>
      </c>
      <c r="C2097" s="619" t="s">
        <v>2951</v>
      </c>
    </row>
    <row r="2098" spans="2:3">
      <c r="B2098" s="645" t="s">
        <v>4206</v>
      </c>
      <c r="C2098" s="619" t="s">
        <v>4207</v>
      </c>
    </row>
    <row r="2099" spans="2:3">
      <c r="B2099" s="645" t="s">
        <v>4208</v>
      </c>
      <c r="C2099" s="619" t="s">
        <v>4209</v>
      </c>
    </row>
    <row r="2100" spans="2:3">
      <c r="B2100" s="645" t="s">
        <v>3652</v>
      </c>
      <c r="C2100" s="619" t="s">
        <v>3653</v>
      </c>
    </row>
    <row r="2101" spans="2:3">
      <c r="B2101" s="645" t="s">
        <v>3654</v>
      </c>
      <c r="C2101" s="619" t="s">
        <v>3655</v>
      </c>
    </row>
    <row r="2102" spans="2:3">
      <c r="B2102" s="645" t="s">
        <v>3656</v>
      </c>
      <c r="C2102" s="619" t="s">
        <v>3657</v>
      </c>
    </row>
    <row r="2103" spans="2:3">
      <c r="B2103" s="645" t="s">
        <v>3658</v>
      </c>
      <c r="C2103" s="619" t="s">
        <v>3659</v>
      </c>
    </row>
    <row r="2104" spans="2:3">
      <c r="B2104" s="645" t="s">
        <v>3660</v>
      </c>
      <c r="C2104" s="619" t="s">
        <v>3661</v>
      </c>
    </row>
    <row r="2105" spans="2:3">
      <c r="B2105" s="645" t="s">
        <v>3662</v>
      </c>
      <c r="C2105" s="619" t="s">
        <v>5525</v>
      </c>
    </row>
    <row r="2106" spans="2:3">
      <c r="B2106" s="645" t="s">
        <v>5526</v>
      </c>
      <c r="C2106" s="619" t="s">
        <v>5527</v>
      </c>
    </row>
    <row r="2107" spans="2:3">
      <c r="B2107" s="645" t="s">
        <v>5528</v>
      </c>
      <c r="C2107" s="619" t="s">
        <v>5529</v>
      </c>
    </row>
    <row r="2108" spans="2:3">
      <c r="B2108" s="645" t="s">
        <v>5530</v>
      </c>
      <c r="C2108" s="619" t="s">
        <v>5531</v>
      </c>
    </row>
    <row r="2109" spans="2:3">
      <c r="B2109" s="645" t="s">
        <v>5532</v>
      </c>
      <c r="C2109" s="619" t="s">
        <v>5533</v>
      </c>
    </row>
    <row r="2110" spans="2:3">
      <c r="B2110" s="645" t="s">
        <v>5534</v>
      </c>
      <c r="C2110" s="619" t="s">
        <v>5535</v>
      </c>
    </row>
    <row r="2111" spans="2:3">
      <c r="B2111" s="645" t="s">
        <v>5536</v>
      </c>
      <c r="C2111" s="619" t="s">
        <v>5537</v>
      </c>
    </row>
    <row r="2112" spans="2:3">
      <c r="B2112" s="645" t="s">
        <v>5538</v>
      </c>
      <c r="C2112" s="619" t="s">
        <v>5539</v>
      </c>
    </row>
    <row r="2113" spans="2:3">
      <c r="B2113" s="645" t="s">
        <v>5540</v>
      </c>
      <c r="C2113" s="619" t="s">
        <v>5541</v>
      </c>
    </row>
    <row r="2114" spans="2:3">
      <c r="B2114" s="645" t="s">
        <v>5542</v>
      </c>
      <c r="C2114" s="619" t="s">
        <v>5543</v>
      </c>
    </row>
    <row r="2115" spans="2:3">
      <c r="B2115" s="645" t="s">
        <v>5544</v>
      </c>
      <c r="C2115" s="619" t="s">
        <v>5545</v>
      </c>
    </row>
    <row r="2116" spans="2:3">
      <c r="B2116" s="645" t="s">
        <v>5546</v>
      </c>
      <c r="C2116" s="619" t="s">
        <v>5547</v>
      </c>
    </row>
    <row r="2117" spans="2:3">
      <c r="B2117" s="645" t="s">
        <v>5548</v>
      </c>
      <c r="C2117" s="619" t="s">
        <v>5549</v>
      </c>
    </row>
    <row r="2118" spans="2:3">
      <c r="B2118" s="645" t="s">
        <v>5550</v>
      </c>
      <c r="C2118" s="619" t="s">
        <v>5551</v>
      </c>
    </row>
    <row r="2119" spans="2:3">
      <c r="B2119" s="645" t="s">
        <v>5552</v>
      </c>
      <c r="C2119" s="619" t="s">
        <v>5553</v>
      </c>
    </row>
    <row r="2120" spans="2:3">
      <c r="B2120" s="645" t="s">
        <v>5554</v>
      </c>
      <c r="C2120" s="619" t="s">
        <v>5555</v>
      </c>
    </row>
    <row r="2121" spans="2:3">
      <c r="B2121" s="645" t="s">
        <v>5556</v>
      </c>
      <c r="C2121" s="619" t="s">
        <v>5557</v>
      </c>
    </row>
    <row r="2122" spans="2:3">
      <c r="B2122" s="645" t="s">
        <v>5558</v>
      </c>
      <c r="C2122" s="619" t="s">
        <v>5559</v>
      </c>
    </row>
    <row r="2123" spans="2:3">
      <c r="B2123" s="645" t="s">
        <v>5560</v>
      </c>
      <c r="C2123" s="619" t="s">
        <v>5561</v>
      </c>
    </row>
    <row r="2124" spans="2:3">
      <c r="B2124" s="645" t="s">
        <v>5562</v>
      </c>
      <c r="C2124" s="619" t="s">
        <v>5563</v>
      </c>
    </row>
    <row r="2125" spans="2:3">
      <c r="B2125" s="645" t="s">
        <v>5564</v>
      </c>
      <c r="C2125" s="619" t="s">
        <v>5565</v>
      </c>
    </row>
    <row r="2126" spans="2:3">
      <c r="B2126" s="645" t="s">
        <v>5566</v>
      </c>
      <c r="C2126" s="619" t="s">
        <v>5567</v>
      </c>
    </row>
    <row r="2127" spans="2:3">
      <c r="B2127" s="645" t="s">
        <v>5568</v>
      </c>
      <c r="C2127" s="619" t="s">
        <v>5569</v>
      </c>
    </row>
    <row r="2128" spans="2:3">
      <c r="B2128" s="645" t="s">
        <v>5570</v>
      </c>
      <c r="C2128" s="619" t="s">
        <v>5571</v>
      </c>
    </row>
    <row r="2129" spans="2:3">
      <c r="B2129" s="645" t="s">
        <v>5572</v>
      </c>
      <c r="C2129" s="619" t="s">
        <v>5573</v>
      </c>
    </row>
    <row r="2130" spans="2:3">
      <c r="B2130" s="645" t="s">
        <v>5574</v>
      </c>
      <c r="C2130" s="619" t="s">
        <v>5575</v>
      </c>
    </row>
    <row r="2131" spans="2:3">
      <c r="B2131" s="645" t="s">
        <v>5576</v>
      </c>
      <c r="C2131" s="619" t="s">
        <v>5577</v>
      </c>
    </row>
    <row r="2132" spans="2:3">
      <c r="B2132" s="645" t="s">
        <v>5578</v>
      </c>
      <c r="C2132" s="619" t="s">
        <v>462</v>
      </c>
    </row>
    <row r="2133" spans="2:3">
      <c r="B2133" s="645" t="s">
        <v>463</v>
      </c>
      <c r="C2133" s="619" t="s">
        <v>464</v>
      </c>
    </row>
    <row r="2134" spans="2:3">
      <c r="B2134" s="645" t="s">
        <v>465</v>
      </c>
      <c r="C2134" s="619" t="s">
        <v>466</v>
      </c>
    </row>
    <row r="2135" spans="2:3">
      <c r="B2135" s="645" t="s">
        <v>467</v>
      </c>
      <c r="C2135" s="619" t="s">
        <v>468</v>
      </c>
    </row>
    <row r="2136" spans="2:3">
      <c r="B2136" s="645" t="s">
        <v>469</v>
      </c>
      <c r="C2136" s="619" t="s">
        <v>470</v>
      </c>
    </row>
    <row r="2137" spans="2:3">
      <c r="B2137" s="645" t="s">
        <v>471</v>
      </c>
      <c r="C2137" s="619" t="s">
        <v>472</v>
      </c>
    </row>
    <row r="2138" spans="2:3">
      <c r="B2138" s="645" t="s">
        <v>473</v>
      </c>
      <c r="C2138" s="619" t="s">
        <v>474</v>
      </c>
    </row>
    <row r="2139" spans="2:3">
      <c r="B2139" s="645" t="s">
        <v>475</v>
      </c>
      <c r="C2139" s="619" t="s">
        <v>476</v>
      </c>
    </row>
    <row r="2140" spans="2:3">
      <c r="B2140" s="645" t="s">
        <v>477</v>
      </c>
      <c r="C2140" s="619" t="s">
        <v>478</v>
      </c>
    </row>
    <row r="2141" spans="2:3">
      <c r="B2141" s="645" t="s">
        <v>479</v>
      </c>
      <c r="C2141" s="619" t="s">
        <v>480</v>
      </c>
    </row>
    <row r="2142" spans="2:3">
      <c r="B2142" s="645" t="s">
        <v>481</v>
      </c>
      <c r="C2142" s="619" t="s">
        <v>482</v>
      </c>
    </row>
    <row r="2143" spans="2:3">
      <c r="B2143" s="645" t="s">
        <v>483</v>
      </c>
      <c r="C2143" s="619" t="s">
        <v>484</v>
      </c>
    </row>
    <row r="2144" spans="2:3">
      <c r="B2144" s="645" t="s">
        <v>4442</v>
      </c>
      <c r="C2144" s="619" t="s">
        <v>4443</v>
      </c>
    </row>
    <row r="2145" spans="2:3">
      <c r="B2145" s="645" t="s">
        <v>4444</v>
      </c>
      <c r="C2145" s="619" t="s">
        <v>4445</v>
      </c>
    </row>
    <row r="2146" spans="2:3">
      <c r="B2146" s="645" t="s">
        <v>4446</v>
      </c>
      <c r="C2146" s="619" t="s">
        <v>4447</v>
      </c>
    </row>
    <row r="2147" spans="2:3">
      <c r="B2147" s="645" t="s">
        <v>4448</v>
      </c>
      <c r="C2147" s="619" t="s">
        <v>5419</v>
      </c>
    </row>
    <row r="2148" spans="2:3">
      <c r="B2148" s="645" t="s">
        <v>5420</v>
      </c>
      <c r="C2148" s="619" t="s">
        <v>5421</v>
      </c>
    </row>
    <row r="2149" spans="2:3">
      <c r="B2149" s="645" t="s">
        <v>5422</v>
      </c>
      <c r="C2149" s="619" t="s">
        <v>5423</v>
      </c>
    </row>
    <row r="2150" spans="2:3">
      <c r="B2150" s="645" t="s">
        <v>5424</v>
      </c>
      <c r="C2150" s="619" t="s">
        <v>5425</v>
      </c>
    </row>
    <row r="2151" spans="2:3">
      <c r="B2151" s="645" t="s">
        <v>5426</v>
      </c>
      <c r="C2151" s="619" t="s">
        <v>3241</v>
      </c>
    </row>
    <row r="2152" spans="2:3">
      <c r="B2152" s="645" t="s">
        <v>5427</v>
      </c>
      <c r="C2152" s="619" t="s">
        <v>3239</v>
      </c>
    </row>
    <row r="2153" spans="2:3">
      <c r="B2153" s="645" t="s">
        <v>5428</v>
      </c>
      <c r="C2153" s="619" t="s">
        <v>5429</v>
      </c>
    </row>
    <row r="2154" spans="2:3">
      <c r="B2154" s="645" t="s">
        <v>5430</v>
      </c>
      <c r="C2154" s="619" t="s">
        <v>3247</v>
      </c>
    </row>
    <row r="2155" spans="2:3">
      <c r="B2155" s="645" t="s">
        <v>5431</v>
      </c>
      <c r="C2155" s="619" t="s">
        <v>5432</v>
      </c>
    </row>
    <row r="2156" spans="2:3">
      <c r="B2156" s="645" t="s">
        <v>5433</v>
      </c>
      <c r="C2156" s="619" t="s">
        <v>5434</v>
      </c>
    </row>
    <row r="2157" spans="2:3">
      <c r="B2157" s="645" t="s">
        <v>5435</v>
      </c>
      <c r="C2157" s="619" t="s">
        <v>5436</v>
      </c>
    </row>
    <row r="2158" spans="2:3">
      <c r="B2158" s="645" t="s">
        <v>5437</v>
      </c>
      <c r="C2158" s="619" t="s">
        <v>5438</v>
      </c>
    </row>
    <row r="2159" spans="2:3">
      <c r="B2159" s="645" t="s">
        <v>2710</v>
      </c>
      <c r="C2159" s="619" t="s">
        <v>5439</v>
      </c>
    </row>
    <row r="2160" spans="2:3">
      <c r="B2160" s="645" t="s">
        <v>2714</v>
      </c>
      <c r="C2160" s="619" t="s">
        <v>5440</v>
      </c>
    </row>
    <row r="2161" spans="2:3">
      <c r="B2161" s="645" t="s">
        <v>5441</v>
      </c>
      <c r="C2161" s="619" t="s">
        <v>5442</v>
      </c>
    </row>
    <row r="2162" spans="2:3">
      <c r="B2162" s="645" t="s">
        <v>5443</v>
      </c>
      <c r="C2162" s="619" t="s">
        <v>5444</v>
      </c>
    </row>
    <row r="2163" spans="2:3">
      <c r="B2163" s="645" t="s">
        <v>5445</v>
      </c>
      <c r="C2163" s="619" t="s">
        <v>2899</v>
      </c>
    </row>
    <row r="2164" spans="2:3">
      <c r="B2164" s="645" t="s">
        <v>778</v>
      </c>
      <c r="C2164" s="619" t="s">
        <v>3277</v>
      </c>
    </row>
    <row r="2165" spans="2:3">
      <c r="B2165" s="645" t="s">
        <v>2900</v>
      </c>
      <c r="C2165" s="619" t="s">
        <v>3290</v>
      </c>
    </row>
    <row r="2166" spans="2:3">
      <c r="B2166" s="645" t="s">
        <v>2901</v>
      </c>
      <c r="C2166" s="619" t="s">
        <v>3292</v>
      </c>
    </row>
    <row r="2167" spans="2:3">
      <c r="B2167" s="645" t="s">
        <v>2902</v>
      </c>
      <c r="C2167" s="619" t="s">
        <v>2903</v>
      </c>
    </row>
    <row r="2168" spans="2:3">
      <c r="B2168" s="645" t="s">
        <v>2904</v>
      </c>
      <c r="C2168" s="619" t="s">
        <v>2905</v>
      </c>
    </row>
    <row r="2169" spans="2:3">
      <c r="B2169" s="645" t="s">
        <v>2906</v>
      </c>
      <c r="C2169" s="619" t="s">
        <v>4882</v>
      </c>
    </row>
    <row r="2170" spans="2:3">
      <c r="B2170" s="645" t="s">
        <v>2964</v>
      </c>
      <c r="C2170" s="619" t="s">
        <v>2907</v>
      </c>
    </row>
    <row r="2171" spans="2:3">
      <c r="B2171" s="645" t="s">
        <v>2967</v>
      </c>
      <c r="C2171" s="619" t="s">
        <v>2908</v>
      </c>
    </row>
    <row r="2172" spans="2:3">
      <c r="B2172" s="645" t="s">
        <v>2970</v>
      </c>
      <c r="C2172" s="619" t="s">
        <v>3285</v>
      </c>
    </row>
    <row r="2173" spans="2:3">
      <c r="B2173" s="645" t="s">
        <v>2909</v>
      </c>
      <c r="C2173" s="619" t="s">
        <v>4898</v>
      </c>
    </row>
    <row r="2174" spans="2:3">
      <c r="B2174" s="645" t="s">
        <v>2910</v>
      </c>
      <c r="C2174" s="619" t="s">
        <v>4900</v>
      </c>
    </row>
    <row r="2175" spans="2:3">
      <c r="B2175" s="645" t="s">
        <v>2911</v>
      </c>
      <c r="C2175" s="619" t="s">
        <v>2912</v>
      </c>
    </row>
    <row r="2176" spans="2:3">
      <c r="B2176" s="645" t="s">
        <v>2913</v>
      </c>
      <c r="C2176" s="619" t="s">
        <v>2914</v>
      </c>
    </row>
    <row r="2177" spans="2:3">
      <c r="B2177" s="645" t="s">
        <v>1078</v>
      </c>
      <c r="C2177" s="619" t="s">
        <v>2915</v>
      </c>
    </row>
    <row r="2178" spans="2:3">
      <c r="B2178" s="645" t="s">
        <v>1080</v>
      </c>
      <c r="C2178" s="619" t="s">
        <v>2916</v>
      </c>
    </row>
    <row r="2179" spans="2:3">
      <c r="B2179" s="645" t="s">
        <v>1082</v>
      </c>
      <c r="C2179" s="619" t="s">
        <v>2917</v>
      </c>
    </row>
    <row r="2180" spans="2:3">
      <c r="B2180" s="645" t="s">
        <v>1084</v>
      </c>
      <c r="C2180" s="619" t="s">
        <v>2918</v>
      </c>
    </row>
    <row r="2181" spans="2:3">
      <c r="B2181" s="645" t="s">
        <v>4450</v>
      </c>
      <c r="C2181" s="619" t="s">
        <v>2919</v>
      </c>
    </row>
    <row r="2182" spans="2:3">
      <c r="B2182" s="645" t="s">
        <v>4452</v>
      </c>
      <c r="C2182" s="619" t="s">
        <v>2920</v>
      </c>
    </row>
    <row r="2183" spans="2:3">
      <c r="B2183" s="645" t="s">
        <v>4454</v>
      </c>
      <c r="C2183" s="619" t="s">
        <v>2921</v>
      </c>
    </row>
    <row r="2184" spans="2:3">
      <c r="B2184" s="645" t="s">
        <v>4456</v>
      </c>
      <c r="C2184" s="619" t="s">
        <v>2922</v>
      </c>
    </row>
    <row r="2185" spans="2:3">
      <c r="B2185" s="645" t="s">
        <v>4458</v>
      </c>
      <c r="C2185" s="619" t="s">
        <v>2923</v>
      </c>
    </row>
    <row r="2186" spans="2:3">
      <c r="B2186" s="645" t="s">
        <v>4462</v>
      </c>
      <c r="C2186" s="619" t="s">
        <v>2924</v>
      </c>
    </row>
    <row r="2187" spans="2:3">
      <c r="B2187" s="645" t="s">
        <v>4464</v>
      </c>
      <c r="C2187" s="619" t="s">
        <v>2925</v>
      </c>
    </row>
    <row r="2188" spans="2:3">
      <c r="B2188" s="645" t="s">
        <v>4466</v>
      </c>
      <c r="C2188" s="619" t="s">
        <v>2926</v>
      </c>
    </row>
    <row r="2189" spans="2:3">
      <c r="B2189" s="645" t="s">
        <v>4468</v>
      </c>
      <c r="C2189" s="619" t="s">
        <v>2927</v>
      </c>
    </row>
    <row r="2190" spans="2:3">
      <c r="B2190" s="645" t="s">
        <v>2928</v>
      </c>
      <c r="C2190" s="619" t="s">
        <v>2929</v>
      </c>
    </row>
    <row r="2191" spans="2:3">
      <c r="B2191" s="645" t="s">
        <v>2930</v>
      </c>
      <c r="C2191" s="619" t="s">
        <v>4485</v>
      </c>
    </row>
    <row r="2192" spans="2:3">
      <c r="B2192" s="645" t="s">
        <v>2931</v>
      </c>
      <c r="C2192" s="619" t="s">
        <v>2932</v>
      </c>
    </row>
    <row r="2193" spans="2:3">
      <c r="B2193" s="645" t="s">
        <v>2933</v>
      </c>
      <c r="C2193" s="619" t="s">
        <v>4479</v>
      </c>
    </row>
    <row r="2194" spans="2:3">
      <c r="B2194" s="645" t="s">
        <v>2934</v>
      </c>
      <c r="C2194" s="619" t="s">
        <v>2935</v>
      </c>
    </row>
    <row r="2195" spans="2:3">
      <c r="B2195" s="645" t="s">
        <v>2936</v>
      </c>
      <c r="C2195" s="619" t="s">
        <v>2937</v>
      </c>
    </row>
    <row r="2196" spans="2:3">
      <c r="B2196" s="645" t="s">
        <v>2938</v>
      </c>
      <c r="C2196" s="619" t="s">
        <v>4504</v>
      </c>
    </row>
    <row r="2197" spans="2:3">
      <c r="B2197" s="645" t="s">
        <v>4505</v>
      </c>
      <c r="C2197" s="619" t="s">
        <v>4506</v>
      </c>
    </row>
    <row r="2198" spans="2:3">
      <c r="B2198" s="645" t="s">
        <v>4507</v>
      </c>
      <c r="C2198" s="619" t="s">
        <v>4508</v>
      </c>
    </row>
    <row r="2199" spans="2:3">
      <c r="B2199" s="645" t="s">
        <v>4509</v>
      </c>
      <c r="C2199" s="619" t="s">
        <v>4498</v>
      </c>
    </row>
    <row r="2200" spans="2:3">
      <c r="B2200" s="645" t="s">
        <v>4510</v>
      </c>
      <c r="C2200" s="619" t="s">
        <v>4511</v>
      </c>
    </row>
    <row r="2201" spans="2:3">
      <c r="B2201" s="645" t="s">
        <v>4512</v>
      </c>
      <c r="C2201" s="619" t="s">
        <v>4513</v>
      </c>
    </row>
    <row r="2202" spans="2:3">
      <c r="B2202" s="645" t="s">
        <v>4514</v>
      </c>
      <c r="C2202" s="619" t="s">
        <v>4515</v>
      </c>
    </row>
    <row r="2203" spans="2:3">
      <c r="B2203" s="645" t="s">
        <v>4516</v>
      </c>
      <c r="C2203" s="619" t="s">
        <v>4517</v>
      </c>
    </row>
    <row r="2204" spans="2:3">
      <c r="B2204" s="645" t="s">
        <v>4518</v>
      </c>
      <c r="C2204" s="619" t="s">
        <v>4519</v>
      </c>
    </row>
    <row r="2205" spans="2:3">
      <c r="B2205" s="645" t="s">
        <v>4520</v>
      </c>
      <c r="C2205" s="619" t="s">
        <v>5651</v>
      </c>
    </row>
    <row r="2206" spans="2:3">
      <c r="B2206" s="645" t="s">
        <v>4521</v>
      </c>
      <c r="C2206" s="619" t="s">
        <v>3211</v>
      </c>
    </row>
    <row r="2207" spans="2:3">
      <c r="B2207" s="645" t="s">
        <v>4522</v>
      </c>
      <c r="C2207" s="619" t="s">
        <v>4523</v>
      </c>
    </row>
    <row r="2208" spans="2:3">
      <c r="B2208" s="645" t="s">
        <v>4524</v>
      </c>
      <c r="C2208" s="619" t="s">
        <v>4525</v>
      </c>
    </row>
    <row r="2209" spans="2:3">
      <c r="B2209" s="645" t="s">
        <v>4526</v>
      </c>
      <c r="C2209" s="619" t="s">
        <v>4527</v>
      </c>
    </row>
    <row r="2210" spans="2:3">
      <c r="B2210" s="645" t="s">
        <v>4528</v>
      </c>
      <c r="C2210" s="619" t="s">
        <v>4272</v>
      </c>
    </row>
    <row r="2211" spans="2:3">
      <c r="B2211" s="645" t="s">
        <v>4529</v>
      </c>
      <c r="C2211" s="619" t="s">
        <v>4530</v>
      </c>
    </row>
    <row r="2212" spans="2:3">
      <c r="B2212" s="645" t="s">
        <v>4531</v>
      </c>
      <c r="C2212" s="619" t="s">
        <v>4275</v>
      </c>
    </row>
    <row r="2213" spans="2:3">
      <c r="B2213" s="645" t="s">
        <v>4532</v>
      </c>
      <c r="C2213" s="619" t="s">
        <v>4278</v>
      </c>
    </row>
    <row r="2214" spans="2:3">
      <c r="B2214" s="645" t="s">
        <v>4533</v>
      </c>
      <c r="C2214" s="619" t="s">
        <v>4534</v>
      </c>
    </row>
    <row r="2215" spans="2:3">
      <c r="B2215" s="645" t="s">
        <v>4535</v>
      </c>
      <c r="C2215" s="619" t="s">
        <v>4536</v>
      </c>
    </row>
    <row r="2216" spans="2:3">
      <c r="B2216" s="645" t="s">
        <v>4537</v>
      </c>
      <c r="C2216" s="619" t="s">
        <v>4538</v>
      </c>
    </row>
    <row r="2217" spans="2:3">
      <c r="B2217" s="645" t="s">
        <v>4539</v>
      </c>
      <c r="C2217" s="619" t="s">
        <v>4540</v>
      </c>
    </row>
    <row r="2218" spans="2:3">
      <c r="B2218" s="645" t="s">
        <v>4541</v>
      </c>
      <c r="C2218" s="619" t="s">
        <v>4542</v>
      </c>
    </row>
    <row r="2219" spans="2:3">
      <c r="B2219" s="645" t="s">
        <v>4543</v>
      </c>
      <c r="C2219" s="619" t="s">
        <v>4544</v>
      </c>
    </row>
    <row r="2220" spans="2:3">
      <c r="B2220" s="645" t="s">
        <v>4545</v>
      </c>
      <c r="C2220" s="619" t="s">
        <v>4595</v>
      </c>
    </row>
    <row r="2221" spans="2:3">
      <c r="B2221" s="645" t="s">
        <v>4546</v>
      </c>
      <c r="C2221" s="619" t="s">
        <v>4547</v>
      </c>
    </row>
    <row r="2222" spans="2:3">
      <c r="B2222" s="645" t="s">
        <v>3231</v>
      </c>
      <c r="C2222" s="619" t="s">
        <v>4548</v>
      </c>
    </row>
    <row r="2223" spans="2:3">
      <c r="B2223" s="645" t="s">
        <v>4549</v>
      </c>
      <c r="C2223" s="619" t="s">
        <v>4550</v>
      </c>
    </row>
    <row r="2224" spans="2:3">
      <c r="B2224" s="645" t="s">
        <v>4551</v>
      </c>
      <c r="C2224" s="619" t="s">
        <v>3300</v>
      </c>
    </row>
    <row r="2225" spans="2:3">
      <c r="B2225" s="645" t="s">
        <v>3265</v>
      </c>
      <c r="C2225" s="619" t="s">
        <v>3301</v>
      </c>
    </row>
    <row r="2226" spans="2:3">
      <c r="B2226" s="645" t="s">
        <v>3302</v>
      </c>
      <c r="C2226" s="619" t="s">
        <v>3303</v>
      </c>
    </row>
    <row r="2227" spans="2:3">
      <c r="B2227" s="645" t="s">
        <v>3304</v>
      </c>
      <c r="C2227" s="619" t="s">
        <v>3305</v>
      </c>
    </row>
    <row r="2228" spans="2:3">
      <c r="B2228" s="645" t="s">
        <v>3306</v>
      </c>
      <c r="C2228" s="619" t="s">
        <v>3307</v>
      </c>
    </row>
    <row r="2229" spans="2:3">
      <c r="B2229" s="645" t="s">
        <v>3308</v>
      </c>
      <c r="C2229" s="619" t="s">
        <v>3309</v>
      </c>
    </row>
    <row r="2230" spans="2:3">
      <c r="B2230" s="645" t="s">
        <v>3310</v>
      </c>
      <c r="C2230" s="619" t="s">
        <v>3311</v>
      </c>
    </row>
    <row r="2231" spans="2:3">
      <c r="B2231" s="645" t="s">
        <v>3312</v>
      </c>
      <c r="C2231" s="619" t="s">
        <v>3313</v>
      </c>
    </row>
    <row r="2232" spans="2:3">
      <c r="B2232" s="645" t="s">
        <v>3286</v>
      </c>
      <c r="C2232" s="619" t="s">
        <v>3314</v>
      </c>
    </row>
    <row r="2233" spans="2:3">
      <c r="B2233" s="645" t="s">
        <v>3315</v>
      </c>
      <c r="C2233" s="619" t="s">
        <v>3316</v>
      </c>
    </row>
    <row r="2234" spans="2:3">
      <c r="B2234" s="645" t="s">
        <v>3317</v>
      </c>
      <c r="C2234" s="619" t="s">
        <v>4717</v>
      </c>
    </row>
    <row r="2235" spans="2:3">
      <c r="B2235" s="645" t="s">
        <v>3318</v>
      </c>
      <c r="C2235" s="619" t="s">
        <v>3319</v>
      </c>
    </row>
    <row r="2236" spans="2:3">
      <c r="B2236" s="645" t="s">
        <v>4907</v>
      </c>
      <c r="C2236" s="619" t="s">
        <v>1864</v>
      </c>
    </row>
    <row r="2237" spans="2:3">
      <c r="B2237" s="645" t="s">
        <v>1865</v>
      </c>
      <c r="C2237" s="619" t="s">
        <v>4069</v>
      </c>
    </row>
    <row r="2238" spans="2:3">
      <c r="B2238" s="645" t="s">
        <v>4070</v>
      </c>
      <c r="C2238" s="619" t="s">
        <v>4071</v>
      </c>
    </row>
    <row r="2239" spans="2:3">
      <c r="B2239" s="645" t="s">
        <v>4072</v>
      </c>
      <c r="C2239" s="619" t="s">
        <v>4073</v>
      </c>
    </row>
    <row r="2240" spans="2:3">
      <c r="B2240" s="645" t="s">
        <v>4074</v>
      </c>
      <c r="C2240" s="619" t="s">
        <v>4075</v>
      </c>
    </row>
    <row r="2241" spans="2:3">
      <c r="B2241" s="645" t="s">
        <v>4076</v>
      </c>
      <c r="C2241" s="619" t="s">
        <v>4077</v>
      </c>
    </row>
    <row r="2242" spans="2:3">
      <c r="B2242" s="645" t="s">
        <v>4078</v>
      </c>
      <c r="C2242" s="619" t="s">
        <v>4079</v>
      </c>
    </row>
    <row r="2243" spans="2:3">
      <c r="B2243" s="645" t="s">
        <v>4080</v>
      </c>
      <c r="C2243" s="619" t="s">
        <v>4081</v>
      </c>
    </row>
    <row r="2244" spans="2:3">
      <c r="B2244" s="645" t="s">
        <v>4082</v>
      </c>
      <c r="C2244" s="619" t="s">
        <v>4083</v>
      </c>
    </row>
    <row r="2245" spans="2:3">
      <c r="B2245" s="645" t="s">
        <v>4084</v>
      </c>
      <c r="C2245" s="619" t="s">
        <v>1939</v>
      </c>
    </row>
    <row r="2246" spans="2:3">
      <c r="B2246" s="645" t="s">
        <v>1940</v>
      </c>
      <c r="C2246" s="619" t="s">
        <v>4956</v>
      </c>
    </row>
    <row r="2247" spans="2:3">
      <c r="B2247" s="645" t="s">
        <v>1941</v>
      </c>
      <c r="C2247" s="619" t="s">
        <v>1942</v>
      </c>
    </row>
    <row r="2248" spans="2:3">
      <c r="B2248" s="645" t="s">
        <v>1943</v>
      </c>
      <c r="C2248" s="619" t="s">
        <v>4963</v>
      </c>
    </row>
    <row r="2249" spans="2:3">
      <c r="B2249" s="645" t="s">
        <v>1944</v>
      </c>
      <c r="C2249" s="619" t="s">
        <v>1945</v>
      </c>
    </row>
    <row r="2250" spans="2:3">
      <c r="B2250" s="645" t="s">
        <v>1946</v>
      </c>
      <c r="C2250" s="619" t="s">
        <v>4960</v>
      </c>
    </row>
    <row r="2251" spans="2:3">
      <c r="B2251" s="645" t="s">
        <v>1947</v>
      </c>
      <c r="C2251" s="619" t="s">
        <v>4970</v>
      </c>
    </row>
    <row r="2252" spans="2:3">
      <c r="B2252" s="645" t="s">
        <v>1948</v>
      </c>
      <c r="C2252" s="619" t="s">
        <v>1949</v>
      </c>
    </row>
    <row r="2253" spans="2:3">
      <c r="B2253" s="645" t="s">
        <v>1950</v>
      </c>
      <c r="C2253" s="619" t="s">
        <v>1951</v>
      </c>
    </row>
    <row r="2254" spans="2:3">
      <c r="B2254" s="645" t="s">
        <v>1952</v>
      </c>
      <c r="C2254" s="619" t="s">
        <v>1953</v>
      </c>
    </row>
    <row r="2255" spans="2:3">
      <c r="B2255" s="645" t="s">
        <v>1954</v>
      </c>
      <c r="C2255" s="619" t="s">
        <v>1955</v>
      </c>
    </row>
    <row r="2256" spans="2:3">
      <c r="B2256" s="645" t="s">
        <v>1956</v>
      </c>
      <c r="C2256" s="619" t="s">
        <v>1957</v>
      </c>
    </row>
    <row r="2257" spans="2:3">
      <c r="B2257" s="645" t="s">
        <v>1958</v>
      </c>
      <c r="C2257" s="619" t="s">
        <v>4960</v>
      </c>
    </row>
    <row r="2258" spans="2:3">
      <c r="B2258" s="645" t="s">
        <v>1959</v>
      </c>
      <c r="C2258" s="619" t="s">
        <v>2745</v>
      </c>
    </row>
    <row r="2259" spans="2:3">
      <c r="B2259" s="645" t="s">
        <v>1960</v>
      </c>
      <c r="C2259" s="619" t="s">
        <v>2748</v>
      </c>
    </row>
    <row r="2260" spans="2:3">
      <c r="B2260" s="645" t="s">
        <v>1961</v>
      </c>
      <c r="C2260" s="619" t="s">
        <v>1962</v>
      </c>
    </row>
    <row r="2261" spans="2:3">
      <c r="B2261" s="645" t="s">
        <v>1963</v>
      </c>
      <c r="C2261" s="619" t="s">
        <v>1964</v>
      </c>
    </row>
    <row r="2262" spans="2:3">
      <c r="B2262" s="645" t="s">
        <v>1965</v>
      </c>
      <c r="C2262" s="619" t="s">
        <v>1966</v>
      </c>
    </row>
    <row r="2263" spans="2:3">
      <c r="B2263" s="645" t="s">
        <v>1967</v>
      </c>
      <c r="C2263" s="619" t="s">
        <v>2833</v>
      </c>
    </row>
    <row r="2264" spans="2:3">
      <c r="B2264" s="645" t="s">
        <v>1968</v>
      </c>
      <c r="C2264" s="619" t="s">
        <v>1969</v>
      </c>
    </row>
    <row r="2265" spans="2:3">
      <c r="B2265" s="645" t="s">
        <v>1970</v>
      </c>
      <c r="C2265" s="619" t="s">
        <v>2065</v>
      </c>
    </row>
    <row r="2266" spans="2:3">
      <c r="B2266" s="645" t="s">
        <v>1971</v>
      </c>
      <c r="C2266" s="619" t="s">
        <v>1972</v>
      </c>
    </row>
    <row r="2267" spans="2:3">
      <c r="B2267" s="645" t="s">
        <v>1973</v>
      </c>
      <c r="C2267" s="619" t="s">
        <v>1974</v>
      </c>
    </row>
    <row r="2268" spans="2:3">
      <c r="B2268" s="645" t="s">
        <v>1975</v>
      </c>
      <c r="C2268" s="619" t="s">
        <v>1976</v>
      </c>
    </row>
    <row r="2269" spans="2:3">
      <c r="B2269" s="645" t="s">
        <v>1977</v>
      </c>
      <c r="C2269" s="619" t="s">
        <v>1978</v>
      </c>
    </row>
    <row r="2270" spans="2:3">
      <c r="B2270" s="645" t="s">
        <v>1979</v>
      </c>
      <c r="C2270" s="619" t="s">
        <v>1980</v>
      </c>
    </row>
    <row r="2271" spans="2:3">
      <c r="B2271" s="645" t="s">
        <v>1981</v>
      </c>
      <c r="C2271" s="619" t="s">
        <v>2083</v>
      </c>
    </row>
    <row r="2272" spans="2:3">
      <c r="B2272" s="645" t="s">
        <v>1982</v>
      </c>
      <c r="C2272" s="619" t="s">
        <v>2085</v>
      </c>
    </row>
    <row r="2273" spans="2:3">
      <c r="B2273" s="645" t="s">
        <v>1983</v>
      </c>
      <c r="C2273" s="619" t="s">
        <v>2087</v>
      </c>
    </row>
    <row r="2274" spans="2:3">
      <c r="B2274" s="645" t="s">
        <v>1984</v>
      </c>
      <c r="C2274" s="619" t="s">
        <v>1985</v>
      </c>
    </row>
    <row r="2275" spans="2:3">
      <c r="B2275" s="645" t="s">
        <v>1986</v>
      </c>
      <c r="C2275" s="619" t="s">
        <v>1987</v>
      </c>
    </row>
    <row r="2276" spans="2:3">
      <c r="B2276" s="645" t="s">
        <v>5466</v>
      </c>
      <c r="C2276" s="619" t="s">
        <v>1988</v>
      </c>
    </row>
    <row r="2277" spans="2:3">
      <c r="B2277" s="645" t="s">
        <v>2055</v>
      </c>
      <c r="C2277" s="619" t="s">
        <v>2094</v>
      </c>
    </row>
    <row r="2278" spans="2:3">
      <c r="B2278" s="645" t="s">
        <v>2059</v>
      </c>
      <c r="C2278" s="619" t="s">
        <v>2071</v>
      </c>
    </row>
    <row r="2279" spans="2:3">
      <c r="B2279" s="645" t="s">
        <v>1989</v>
      </c>
      <c r="C2279" s="619" t="s">
        <v>1990</v>
      </c>
    </row>
    <row r="2280" spans="2:3">
      <c r="B2280" s="645" t="s">
        <v>1991</v>
      </c>
      <c r="C2280" s="619" t="s">
        <v>3081</v>
      </c>
    </row>
    <row r="2281" spans="2:3">
      <c r="B2281" s="645" t="s">
        <v>2089</v>
      </c>
      <c r="C2281" s="619" t="s">
        <v>1992</v>
      </c>
    </row>
    <row r="2282" spans="2:3">
      <c r="B2282" s="645" t="s">
        <v>1993</v>
      </c>
      <c r="C2282" s="619" t="s">
        <v>1994</v>
      </c>
    </row>
    <row r="2283" spans="2:3">
      <c r="B2283" s="645" t="s">
        <v>1995</v>
      </c>
      <c r="C2283" s="619" t="s">
        <v>1362</v>
      </c>
    </row>
    <row r="2284" spans="2:3">
      <c r="B2284" s="645" t="s">
        <v>1996</v>
      </c>
      <c r="C2284" s="619" t="s">
        <v>1997</v>
      </c>
    </row>
    <row r="2285" spans="2:3">
      <c r="B2285" s="645" t="s">
        <v>1998</v>
      </c>
      <c r="C2285" s="619" t="s">
        <v>1999</v>
      </c>
    </row>
    <row r="2286" spans="2:3">
      <c r="B2286" s="645" t="s">
        <v>2000</v>
      </c>
      <c r="C2286" s="619" t="s">
        <v>2001</v>
      </c>
    </row>
    <row r="2287" spans="2:3">
      <c r="B2287" s="645" t="s">
        <v>2002</v>
      </c>
      <c r="C2287" s="619" t="s">
        <v>2003</v>
      </c>
    </row>
    <row r="2288" spans="2:3">
      <c r="B2288" s="645" t="s">
        <v>2004</v>
      </c>
      <c r="C2288" s="619" t="s">
        <v>2005</v>
      </c>
    </row>
    <row r="2289" spans="2:3">
      <c r="B2289" s="645" t="s">
        <v>2006</v>
      </c>
      <c r="C2289" s="619" t="s">
        <v>2854</v>
      </c>
    </row>
    <row r="2290" spans="2:3">
      <c r="B2290" s="645" t="s">
        <v>2007</v>
      </c>
      <c r="C2290" s="619" t="s">
        <v>2008</v>
      </c>
    </row>
    <row r="2291" spans="2:3">
      <c r="B2291" s="645" t="s">
        <v>2009</v>
      </c>
      <c r="C2291" s="619" t="s">
        <v>2010</v>
      </c>
    </row>
    <row r="2292" spans="2:3">
      <c r="B2292" s="645" t="s">
        <v>2011</v>
      </c>
      <c r="C2292" s="619" t="s">
        <v>2012</v>
      </c>
    </row>
    <row r="2293" spans="2:3">
      <c r="B2293" s="645" t="s">
        <v>2013</v>
      </c>
      <c r="C2293" s="619" t="s">
        <v>2014</v>
      </c>
    </row>
    <row r="2294" spans="2:3">
      <c r="B2294" s="645" t="s">
        <v>2015</v>
      </c>
      <c r="C2294" s="619" t="s">
        <v>2016</v>
      </c>
    </row>
    <row r="2295" spans="2:3">
      <c r="B2295" s="645" t="s">
        <v>2017</v>
      </c>
      <c r="C2295" s="619" t="s">
        <v>2018</v>
      </c>
    </row>
    <row r="2296" spans="2:3">
      <c r="B2296" s="645" t="s">
        <v>2019</v>
      </c>
      <c r="C2296" s="619" t="s">
        <v>2020</v>
      </c>
    </row>
    <row r="2297" spans="2:3">
      <c r="B2297" s="645" t="s">
        <v>2021</v>
      </c>
      <c r="C2297" s="619" t="s">
        <v>2022</v>
      </c>
    </row>
    <row r="2298" spans="2:3">
      <c r="B2298" s="645" t="s">
        <v>2023</v>
      </c>
      <c r="C2298" s="619" t="s">
        <v>2024</v>
      </c>
    </row>
    <row r="2299" spans="2:3">
      <c r="B2299" s="645" t="s">
        <v>2025</v>
      </c>
      <c r="C2299" s="619" t="s">
        <v>2026</v>
      </c>
    </row>
    <row r="2300" spans="2:3">
      <c r="B2300" s="645" t="s">
        <v>2027</v>
      </c>
      <c r="C2300" s="619" t="s">
        <v>2028</v>
      </c>
    </row>
    <row r="2301" spans="2:3">
      <c r="B2301" s="645" t="s">
        <v>2029</v>
      </c>
      <c r="C2301" s="619" t="s">
        <v>2030</v>
      </c>
    </row>
    <row r="2302" spans="2:3">
      <c r="B2302" s="645" t="s">
        <v>4700</v>
      </c>
      <c r="C2302" s="619" t="s">
        <v>4701</v>
      </c>
    </row>
    <row r="2303" spans="2:3">
      <c r="B2303" s="645" t="s">
        <v>4702</v>
      </c>
      <c r="C2303" s="619" t="s">
        <v>4703</v>
      </c>
    </row>
    <row r="2304" spans="2:3">
      <c r="B2304" s="645" t="s">
        <v>274</v>
      </c>
      <c r="C2304" s="619" t="s">
        <v>4704</v>
      </c>
    </row>
    <row r="2305" spans="2:3">
      <c r="B2305" s="645" t="s">
        <v>4705</v>
      </c>
      <c r="C2305" s="619" t="s">
        <v>4706</v>
      </c>
    </row>
    <row r="2306" spans="2:3">
      <c r="B2306" s="645" t="s">
        <v>4707</v>
      </c>
      <c r="C2306" s="619" t="s">
        <v>4708</v>
      </c>
    </row>
    <row r="2307" spans="2:3">
      <c r="B2307" s="645" t="s">
        <v>4709</v>
      </c>
      <c r="C2307" s="619" t="s">
        <v>4710</v>
      </c>
    </row>
    <row r="2308" spans="2:3">
      <c r="B2308" s="645" t="s">
        <v>4711</v>
      </c>
      <c r="C2308" s="619" t="s">
        <v>4712</v>
      </c>
    </row>
    <row r="2309" spans="2:3">
      <c r="B2309" s="645" t="s">
        <v>4713</v>
      </c>
      <c r="C2309" s="619" t="s">
        <v>3376</v>
      </c>
    </row>
    <row r="2310" spans="2:3">
      <c r="B2310" s="645" t="s">
        <v>3377</v>
      </c>
      <c r="C2310" s="619" t="s">
        <v>3378</v>
      </c>
    </row>
    <row r="2311" spans="2:3">
      <c r="B2311" s="645" t="s">
        <v>3379</v>
      </c>
      <c r="C2311" s="619" t="s">
        <v>3380</v>
      </c>
    </row>
    <row r="2312" spans="2:3">
      <c r="B2312" s="645" t="s">
        <v>3381</v>
      </c>
      <c r="C2312" s="619" t="s">
        <v>3382</v>
      </c>
    </row>
    <row r="2313" spans="2:3">
      <c r="B2313" s="645" t="s">
        <v>3383</v>
      </c>
      <c r="C2313" s="619" t="s">
        <v>3384</v>
      </c>
    </row>
    <row r="2314" spans="2:3">
      <c r="B2314" s="645" t="s">
        <v>3385</v>
      </c>
      <c r="C2314" s="619" t="s">
        <v>3386</v>
      </c>
    </row>
    <row r="2315" spans="2:3">
      <c r="B2315" s="645" t="s">
        <v>3387</v>
      </c>
      <c r="C2315" s="619" t="s">
        <v>4734</v>
      </c>
    </row>
    <row r="2316" spans="2:3">
      <c r="B2316" s="645" t="s">
        <v>4735</v>
      </c>
      <c r="C2316" s="619" t="s">
        <v>4736</v>
      </c>
    </row>
    <row r="2317" spans="2:3">
      <c r="B2317" s="645" t="s">
        <v>4737</v>
      </c>
      <c r="C2317" s="619" t="s">
        <v>4738</v>
      </c>
    </row>
    <row r="2318" spans="2:3">
      <c r="B2318" s="645" t="s">
        <v>4739</v>
      </c>
      <c r="C2318" s="619" t="s">
        <v>4740</v>
      </c>
    </row>
    <row r="2319" spans="2:3">
      <c r="B2319" s="645" t="s">
        <v>4741</v>
      </c>
      <c r="C2319" s="619" t="s">
        <v>1300</v>
      </c>
    </row>
    <row r="2320" spans="2:3">
      <c r="B2320" s="645" t="s">
        <v>4742</v>
      </c>
      <c r="C2320" s="619" t="s">
        <v>4743</v>
      </c>
    </row>
    <row r="2321" spans="2:3">
      <c r="B2321" s="645" t="s">
        <v>2488</v>
      </c>
      <c r="C2321" s="619" t="s">
        <v>1304</v>
      </c>
    </row>
    <row r="2322" spans="2:3">
      <c r="B2322" s="645" t="s">
        <v>2489</v>
      </c>
      <c r="C2322" s="619" t="s">
        <v>2490</v>
      </c>
    </row>
    <row r="2323" spans="2:3">
      <c r="B2323" s="645" t="s">
        <v>2491</v>
      </c>
      <c r="C2323" s="619" t="s">
        <v>2492</v>
      </c>
    </row>
    <row r="2324" spans="2:3">
      <c r="B2324" s="645" t="s">
        <v>2493</v>
      </c>
      <c r="C2324" s="619" t="s">
        <v>2494</v>
      </c>
    </row>
    <row r="2325" spans="2:3">
      <c r="B2325" s="645" t="s">
        <v>2495</v>
      </c>
      <c r="C2325" s="619" t="s">
        <v>2496</v>
      </c>
    </row>
    <row r="2326" spans="2:3">
      <c r="B2326" s="645" t="s">
        <v>2497</v>
      </c>
      <c r="C2326" s="619" t="s">
        <v>2498</v>
      </c>
    </row>
    <row r="2327" spans="2:3">
      <c r="B2327" s="645" t="s">
        <v>2499</v>
      </c>
      <c r="C2327" s="619" t="s">
        <v>2500</v>
      </c>
    </row>
    <row r="2328" spans="2:3">
      <c r="B2328" s="645" t="s">
        <v>2501</v>
      </c>
      <c r="C2328" s="619" t="s">
        <v>2502</v>
      </c>
    </row>
    <row r="2329" spans="2:3">
      <c r="B2329" s="645" t="s">
        <v>2503</v>
      </c>
      <c r="C2329" s="619" t="s">
        <v>2504</v>
      </c>
    </row>
    <row r="2330" spans="2:3">
      <c r="B2330" s="645" t="s">
        <v>2505</v>
      </c>
      <c r="C2330" s="619" t="s">
        <v>2506</v>
      </c>
    </row>
    <row r="2331" spans="2:3">
      <c r="B2331" s="645" t="s">
        <v>2507</v>
      </c>
      <c r="C2331" s="619" t="s">
        <v>2508</v>
      </c>
    </row>
    <row r="2332" spans="2:3">
      <c r="B2332" s="645" t="s">
        <v>2509</v>
      </c>
      <c r="C2332" s="619" t="s">
        <v>2510</v>
      </c>
    </row>
    <row r="2333" spans="2:3">
      <c r="B2333" s="645" t="s">
        <v>2511</v>
      </c>
      <c r="C2333" s="619" t="s">
        <v>2512</v>
      </c>
    </row>
    <row r="2334" spans="2:3">
      <c r="B2334" s="645" t="s">
        <v>2513</v>
      </c>
      <c r="C2334" s="619" t="s">
        <v>2514</v>
      </c>
    </row>
    <row r="2335" spans="2:3">
      <c r="B2335" s="645" t="s">
        <v>2515</v>
      </c>
      <c r="C2335" s="619" t="s">
        <v>2516</v>
      </c>
    </row>
    <row r="2336" spans="2:3">
      <c r="B2336" s="645" t="s">
        <v>2517</v>
      </c>
      <c r="C2336" s="619" t="s">
        <v>2518</v>
      </c>
    </row>
    <row r="2337" spans="2:3">
      <c r="B2337" s="645" t="s">
        <v>2324</v>
      </c>
      <c r="C2337" s="619" t="s">
        <v>2325</v>
      </c>
    </row>
    <row r="2338" spans="2:3">
      <c r="B2338" s="645" t="s">
        <v>2326</v>
      </c>
      <c r="C2338" s="619" t="s">
        <v>2327</v>
      </c>
    </row>
    <row r="2339" spans="2:3">
      <c r="B2339" s="645" t="s">
        <v>2328</v>
      </c>
      <c r="C2339" s="619" t="s">
        <v>2329</v>
      </c>
    </row>
    <row r="2340" spans="2:3">
      <c r="B2340" s="645" t="s">
        <v>2330</v>
      </c>
      <c r="C2340" s="619" t="s">
        <v>2331</v>
      </c>
    </row>
    <row r="2341" spans="2:3">
      <c r="B2341" s="645" t="s">
        <v>2332</v>
      </c>
      <c r="C2341" s="619" t="s">
        <v>2333</v>
      </c>
    </row>
    <row r="2342" spans="2:3">
      <c r="B2342" s="645" t="s">
        <v>2334</v>
      </c>
      <c r="C2342" s="619" t="s">
        <v>1328</v>
      </c>
    </row>
    <row r="2343" spans="2:3">
      <c r="B2343" s="645" t="s">
        <v>2335</v>
      </c>
      <c r="C2343" s="619" t="s">
        <v>1333</v>
      </c>
    </row>
    <row r="2344" spans="2:3">
      <c r="B2344" s="645" t="s">
        <v>2336</v>
      </c>
      <c r="C2344" s="619" t="s">
        <v>2337</v>
      </c>
    </row>
    <row r="2345" spans="2:3">
      <c r="B2345" s="645" t="s">
        <v>2338</v>
      </c>
      <c r="C2345" s="619" t="s">
        <v>2339</v>
      </c>
    </row>
    <row r="2346" spans="2:3">
      <c r="B2346" s="645" t="s">
        <v>2340</v>
      </c>
      <c r="C2346" s="619" t="s">
        <v>2341</v>
      </c>
    </row>
    <row r="2347" spans="2:3">
      <c r="B2347" s="645" t="s">
        <v>2342</v>
      </c>
      <c r="C2347" s="619" t="s">
        <v>351</v>
      </c>
    </row>
    <row r="2348" spans="2:3">
      <c r="B2348" s="645" t="s">
        <v>352</v>
      </c>
      <c r="C2348" s="619" t="s">
        <v>353</v>
      </c>
    </row>
    <row r="2349" spans="2:3">
      <c r="B2349" s="645" t="s">
        <v>354</v>
      </c>
      <c r="C2349" s="619" t="s">
        <v>355</v>
      </c>
    </row>
    <row r="2350" spans="2:3">
      <c r="B2350" s="645" t="s">
        <v>356</v>
      </c>
      <c r="C2350" s="619" t="s">
        <v>1347</v>
      </c>
    </row>
    <row r="2351" spans="2:3">
      <c r="B2351" s="645" t="s">
        <v>357</v>
      </c>
      <c r="C2351" s="619" t="s">
        <v>1352</v>
      </c>
    </row>
    <row r="2352" spans="2:3">
      <c r="B2352" s="645" t="s">
        <v>358</v>
      </c>
      <c r="C2352" s="619" t="s">
        <v>1354</v>
      </c>
    </row>
    <row r="2353" spans="2:3">
      <c r="B2353" s="645" t="s">
        <v>359</v>
      </c>
      <c r="C2353" s="619" t="s">
        <v>1356</v>
      </c>
    </row>
    <row r="2354" spans="2:3">
      <c r="B2354" s="645" t="s">
        <v>360</v>
      </c>
      <c r="C2354" s="619" t="s">
        <v>361</v>
      </c>
    </row>
    <row r="2355" spans="2:3">
      <c r="B2355" s="645" t="s">
        <v>362</v>
      </c>
      <c r="C2355" s="619" t="s">
        <v>363</v>
      </c>
    </row>
    <row r="2356" spans="2:3">
      <c r="B2356" s="645" t="s">
        <v>364</v>
      </c>
      <c r="C2356" s="619" t="s">
        <v>365</v>
      </c>
    </row>
    <row r="2357" spans="2:3">
      <c r="B2357" s="645" t="s">
        <v>366</v>
      </c>
      <c r="C2357" s="619" t="s">
        <v>4552</v>
      </c>
    </row>
    <row r="2358" spans="2:3">
      <c r="B2358" s="645" t="s">
        <v>4553</v>
      </c>
      <c r="C2358" s="619" t="s">
        <v>4554</v>
      </c>
    </row>
    <row r="2359" spans="2:3">
      <c r="B2359" s="645" t="s">
        <v>4555</v>
      </c>
      <c r="C2359" s="619" t="s">
        <v>2343</v>
      </c>
    </row>
    <row r="2360" spans="2:3">
      <c r="B2360" s="645" t="s">
        <v>2344</v>
      </c>
      <c r="C2360" s="619" t="s">
        <v>2345</v>
      </c>
    </row>
    <row r="2361" spans="2:3">
      <c r="B2361" s="645" t="s">
        <v>2346</v>
      </c>
      <c r="C2361" s="619" t="s">
        <v>2347</v>
      </c>
    </row>
    <row r="2362" spans="2:3">
      <c r="B2362" s="645" t="s">
        <v>2348</v>
      </c>
      <c r="C2362" s="619" t="s">
        <v>2349</v>
      </c>
    </row>
    <row r="2363" spans="2:3">
      <c r="B2363" s="645" t="s">
        <v>2350</v>
      </c>
      <c r="C2363" s="619" t="s">
        <v>2351</v>
      </c>
    </row>
    <row r="2364" spans="2:3">
      <c r="B2364" s="645" t="s">
        <v>2352</v>
      </c>
      <c r="C2364" s="619" t="s">
        <v>2353</v>
      </c>
    </row>
    <row r="2365" spans="2:3">
      <c r="B2365" s="645" t="s">
        <v>2354</v>
      </c>
      <c r="C2365" s="619" t="s">
        <v>2355</v>
      </c>
    </row>
    <row r="2366" spans="2:3">
      <c r="B2366" s="645" t="s">
        <v>2356</v>
      </c>
      <c r="C2366" s="619" t="s">
        <v>2357</v>
      </c>
    </row>
    <row r="2367" spans="2:3">
      <c r="B2367" s="645" t="s">
        <v>2358</v>
      </c>
      <c r="C2367" s="619" t="s">
        <v>2359</v>
      </c>
    </row>
    <row r="2368" spans="2:3">
      <c r="B2368" s="645" t="s">
        <v>2360</v>
      </c>
      <c r="C2368" s="619" t="s">
        <v>2361</v>
      </c>
    </row>
    <row r="2369" spans="2:3">
      <c r="B2369" s="645" t="s">
        <v>2362</v>
      </c>
      <c r="C2369" s="619" t="s">
        <v>2363</v>
      </c>
    </row>
    <row r="2370" spans="2:3">
      <c r="B2370" s="645" t="s">
        <v>2364</v>
      </c>
      <c r="C2370" s="619" t="s">
        <v>2365</v>
      </c>
    </row>
    <row r="2371" spans="2:3">
      <c r="B2371" s="645" t="s">
        <v>2366</v>
      </c>
      <c r="C2371" s="619" t="s">
        <v>2367</v>
      </c>
    </row>
    <row r="2372" spans="2:3">
      <c r="B2372" s="645" t="s">
        <v>2368</v>
      </c>
      <c r="C2372" s="619" t="s">
        <v>2369</v>
      </c>
    </row>
    <row r="2373" spans="2:3">
      <c r="B2373" s="645" t="s">
        <v>2370</v>
      </c>
      <c r="C2373" s="619" t="s">
        <v>2371</v>
      </c>
    </row>
    <row r="2374" spans="2:3">
      <c r="B2374" s="645" t="s">
        <v>2372</v>
      </c>
      <c r="C2374" s="619" t="s">
        <v>2373</v>
      </c>
    </row>
    <row r="2375" spans="2:3">
      <c r="B2375" s="645" t="s">
        <v>2374</v>
      </c>
      <c r="C2375" s="619" t="s">
        <v>2375</v>
      </c>
    </row>
    <row r="2376" spans="2:3">
      <c r="B2376" s="645" t="s">
        <v>2376</v>
      </c>
      <c r="C2376" s="619" t="s">
        <v>2377</v>
      </c>
    </row>
    <row r="2377" spans="2:3">
      <c r="B2377" s="645" t="s">
        <v>2378</v>
      </c>
      <c r="C2377" s="619" t="s">
        <v>3578</v>
      </c>
    </row>
    <row r="2378" spans="2:3">
      <c r="B2378" s="645" t="s">
        <v>2379</v>
      </c>
      <c r="C2378" s="619" t="s">
        <v>3570</v>
      </c>
    </row>
    <row r="2379" spans="2:3">
      <c r="B2379" s="645" t="s">
        <v>2380</v>
      </c>
      <c r="C2379" s="619" t="s">
        <v>2381</v>
      </c>
    </row>
    <row r="2380" spans="2:3">
      <c r="B2380" s="645" t="s">
        <v>2382</v>
      </c>
      <c r="C2380" s="619" t="s">
        <v>2383</v>
      </c>
    </row>
    <row r="2381" spans="2:3">
      <c r="B2381" s="645" t="s">
        <v>2384</v>
      </c>
      <c r="C2381" s="619" t="s">
        <v>2385</v>
      </c>
    </row>
    <row r="2382" spans="2:3">
      <c r="B2382" s="645" t="s">
        <v>2386</v>
      </c>
      <c r="C2382" s="619" t="s">
        <v>2387</v>
      </c>
    </row>
    <row r="2383" spans="2:3">
      <c r="B2383" s="645" t="s">
        <v>2388</v>
      </c>
      <c r="C2383" s="619" t="s">
        <v>2389</v>
      </c>
    </row>
    <row r="2384" spans="2:3">
      <c r="B2384" s="645" t="s">
        <v>2390</v>
      </c>
      <c r="C2384" s="619" t="s">
        <v>3560</v>
      </c>
    </row>
    <row r="2385" spans="2:3">
      <c r="B2385" s="645" t="s">
        <v>2391</v>
      </c>
      <c r="C2385" s="619" t="s">
        <v>2392</v>
      </c>
    </row>
    <row r="2386" spans="2:3">
      <c r="B2386" s="645" t="s">
        <v>2393</v>
      </c>
      <c r="C2386" s="619" t="s">
        <v>2394</v>
      </c>
    </row>
    <row r="2387" spans="2:3">
      <c r="B2387" s="645" t="s">
        <v>2395</v>
      </c>
      <c r="C2387" s="619" t="s">
        <v>2396</v>
      </c>
    </row>
    <row r="2388" spans="2:3">
      <c r="B2388" s="645" t="s">
        <v>2397</v>
      </c>
      <c r="C2388" s="619" t="s">
        <v>2398</v>
      </c>
    </row>
    <row r="2389" spans="2:3">
      <c r="B2389" s="645" t="s">
        <v>2399</v>
      </c>
      <c r="C2389" s="619" t="s">
        <v>2400</v>
      </c>
    </row>
    <row r="2390" spans="2:3">
      <c r="B2390" s="645" t="s">
        <v>2401</v>
      </c>
      <c r="C2390" s="619" t="s">
        <v>4562</v>
      </c>
    </row>
    <row r="2391" spans="2:3">
      <c r="B2391" s="645" t="s">
        <v>2402</v>
      </c>
      <c r="C2391" s="619" t="s">
        <v>2403</v>
      </c>
    </row>
    <row r="2392" spans="2:3">
      <c r="B2392" s="645" t="s">
        <v>2404</v>
      </c>
      <c r="C2392" s="619" t="s">
        <v>2405</v>
      </c>
    </row>
    <row r="2393" spans="2:3">
      <c r="B2393" s="645" t="s">
        <v>2406</v>
      </c>
      <c r="C2393" s="619" t="s">
        <v>4576</v>
      </c>
    </row>
    <row r="2394" spans="2:3">
      <c r="B2394" s="645" t="s">
        <v>2407</v>
      </c>
      <c r="C2394" s="619" t="s">
        <v>4578</v>
      </c>
    </row>
    <row r="2395" spans="2:3">
      <c r="B2395" s="645" t="s">
        <v>2408</v>
      </c>
      <c r="C2395" s="619" t="s">
        <v>2519</v>
      </c>
    </row>
    <row r="2396" spans="2:3">
      <c r="B2396" s="645" t="s">
        <v>2520</v>
      </c>
      <c r="C2396" s="619" t="s">
        <v>2521</v>
      </c>
    </row>
    <row r="2397" spans="2:3">
      <c r="B2397" s="645" t="s">
        <v>2522</v>
      </c>
      <c r="C2397" s="619" t="s">
        <v>2523</v>
      </c>
    </row>
    <row r="2398" spans="2:3">
      <c r="B2398" s="645" t="s">
        <v>2524</v>
      </c>
      <c r="C2398" s="619" t="s">
        <v>2525</v>
      </c>
    </row>
    <row r="2399" spans="2:3">
      <c r="B2399" s="645" t="s">
        <v>2526</v>
      </c>
      <c r="C2399" s="619" t="s">
        <v>2527</v>
      </c>
    </row>
    <row r="2400" spans="2:3">
      <c r="B2400" s="645" t="s">
        <v>2528</v>
      </c>
      <c r="C2400" s="619" t="s">
        <v>2529</v>
      </c>
    </row>
    <row r="2401" spans="2:3">
      <c r="B2401" s="645" t="s">
        <v>2530</v>
      </c>
      <c r="C2401" s="619" t="s">
        <v>2531</v>
      </c>
    </row>
    <row r="2402" spans="2:3">
      <c r="B2402" s="645" t="s">
        <v>2532</v>
      </c>
      <c r="C2402" s="619" t="s">
        <v>2533</v>
      </c>
    </row>
    <row r="2403" spans="2:3">
      <c r="B2403" s="645" t="s">
        <v>2534</v>
      </c>
      <c r="C2403" s="619" t="s">
        <v>2535</v>
      </c>
    </row>
    <row r="2404" spans="2:3">
      <c r="B2404" s="645" t="s">
        <v>2536</v>
      </c>
      <c r="C2404" s="619" t="s">
        <v>1067</v>
      </c>
    </row>
    <row r="2405" spans="2:3">
      <c r="B2405" s="645" t="s">
        <v>2537</v>
      </c>
      <c r="C2405" s="619" t="s">
        <v>2538</v>
      </c>
    </row>
    <row r="2406" spans="2:3">
      <c r="B2406" s="645" t="s">
        <v>2539</v>
      </c>
      <c r="C2406" s="619" t="s">
        <v>3587</v>
      </c>
    </row>
    <row r="2407" spans="2:3">
      <c r="B2407" s="645" t="s">
        <v>2540</v>
      </c>
      <c r="C2407" s="619" t="s">
        <v>3592</v>
      </c>
    </row>
    <row r="2408" spans="2:3">
      <c r="B2408" s="645" t="s">
        <v>2541</v>
      </c>
      <c r="C2408" s="619" t="s">
        <v>3594</v>
      </c>
    </row>
    <row r="2409" spans="2:3">
      <c r="B2409" s="645" t="s">
        <v>2542</v>
      </c>
      <c r="C2409" s="619" t="s">
        <v>3596</v>
      </c>
    </row>
    <row r="2410" spans="2:3">
      <c r="B2410" s="645" t="s">
        <v>2543</v>
      </c>
      <c r="C2410" s="619" t="s">
        <v>2544</v>
      </c>
    </row>
    <row r="2411" spans="2:3">
      <c r="B2411" s="645" t="s">
        <v>2545</v>
      </c>
      <c r="C2411" s="619" t="s">
        <v>2546</v>
      </c>
    </row>
    <row r="2412" spans="2:3">
      <c r="B2412" s="645" t="s">
        <v>2547</v>
      </c>
      <c r="C2412" s="619" t="s">
        <v>2548</v>
      </c>
    </row>
    <row r="2413" spans="2:3">
      <c r="B2413" s="645" t="s">
        <v>2549</v>
      </c>
      <c r="C2413" s="619" t="s">
        <v>2550</v>
      </c>
    </row>
    <row r="2414" spans="2:3">
      <c r="B2414" s="645" t="s">
        <v>2551</v>
      </c>
      <c r="C2414" s="619" t="s">
        <v>2552</v>
      </c>
    </row>
    <row r="2415" spans="2:3">
      <c r="B2415" s="645" t="s">
        <v>2553</v>
      </c>
      <c r="C2415" s="619" t="s">
        <v>2554</v>
      </c>
    </row>
    <row r="2416" spans="2:3">
      <c r="B2416" s="645" t="s">
        <v>2555</v>
      </c>
      <c r="C2416" s="619" t="s">
        <v>531</v>
      </c>
    </row>
    <row r="2417" spans="2:3">
      <c r="B2417" s="645" t="s">
        <v>3616</v>
      </c>
      <c r="C2417" s="619" t="s">
        <v>532</v>
      </c>
    </row>
    <row r="2419" spans="2:3">
      <c r="B2419" s="645"/>
      <c r="C2419" s="619"/>
    </row>
    <row r="2420" spans="2:3">
      <c r="B2420" s="645"/>
      <c r="C2420" s="619"/>
    </row>
    <row r="2421" spans="2:3">
      <c r="B2421" s="645"/>
      <c r="C2421" s="619"/>
    </row>
    <row r="2422" spans="2:3">
      <c r="B2422" s="645"/>
      <c r="C2422" s="619"/>
    </row>
    <row r="2423" spans="2:3">
      <c r="B2423" s="645"/>
      <c r="C2423" s="619"/>
    </row>
    <row r="2424" spans="2:3">
      <c r="B2424" s="645"/>
      <c r="C2424" s="619"/>
    </row>
    <row r="2425" spans="2:3">
      <c r="B2425" s="645"/>
      <c r="C2425" s="619"/>
    </row>
    <row r="2426" spans="2:3">
      <c r="B2426" s="645"/>
      <c r="C2426" s="619"/>
    </row>
    <row r="2427" spans="2:3">
      <c r="B2427" s="645"/>
      <c r="C2427" s="619"/>
    </row>
    <row r="2428" spans="2:3">
      <c r="B2428" s="645"/>
      <c r="C2428" s="619"/>
    </row>
    <row r="2429" spans="2:3">
      <c r="B2429" s="645"/>
      <c r="C2429" s="619"/>
    </row>
    <row r="2430" spans="2:3">
      <c r="B2430" s="645"/>
      <c r="C2430" s="619"/>
    </row>
    <row r="2431" spans="2:3">
      <c r="B2431" s="645"/>
      <c r="C2431" s="619"/>
    </row>
    <row r="2432" spans="2:3">
      <c r="B2432" s="645"/>
      <c r="C2432" s="619"/>
    </row>
    <row r="2433" spans="2:3">
      <c r="B2433" s="645"/>
      <c r="C2433" s="619"/>
    </row>
    <row r="2434" spans="2:3">
      <c r="B2434" s="645"/>
      <c r="C2434" s="619"/>
    </row>
    <row r="2435" spans="2:3">
      <c r="B2435" s="645"/>
      <c r="C2435" s="619"/>
    </row>
    <row r="2436" spans="2:3">
      <c r="B2436" s="645"/>
      <c r="C2436" s="619"/>
    </row>
    <row r="2437" spans="2:3">
      <c r="B2437" s="645"/>
      <c r="C2437" s="619"/>
    </row>
    <row r="2438" spans="2:3">
      <c r="B2438" s="645"/>
      <c r="C2438" s="619"/>
    </row>
    <row r="2439" spans="2:3">
      <c r="B2439" s="645"/>
      <c r="C2439" s="619"/>
    </row>
    <row r="2440" spans="2:3">
      <c r="B2440" s="645"/>
      <c r="C2440" s="619"/>
    </row>
    <row r="2441" spans="2:3">
      <c r="B2441" s="645"/>
      <c r="C2441" s="619"/>
    </row>
    <row r="2442" spans="2:3">
      <c r="B2442" s="645"/>
      <c r="C2442" s="619"/>
    </row>
    <row r="2443" spans="2:3">
      <c r="B2443" s="645"/>
      <c r="C2443" s="619"/>
    </row>
    <row r="2444" spans="2:3">
      <c r="B2444" s="645"/>
      <c r="C2444" s="619"/>
    </row>
    <row r="2445" spans="2:3">
      <c r="B2445" s="645"/>
      <c r="C2445" s="619"/>
    </row>
  </sheetData>
  <autoFilter ref="F8:N317" xr:uid="{00000000-0009-0000-0000-000034000000}">
    <sortState xmlns:xlrd2="http://schemas.microsoft.com/office/spreadsheetml/2017/richdata2" ref="F9:N317">
      <sortCondition ref="G8:G317"/>
    </sortState>
  </autoFilter>
  <mergeCells count="4">
    <mergeCell ref="Q7:R7"/>
    <mergeCell ref="W7:X7"/>
    <mergeCell ref="W6:Y6"/>
    <mergeCell ref="G236:I236"/>
  </mergeCells>
  <phoneticPr fontId="46" type="noConversion"/>
  <pageMargins left="0.75" right="0.75" top="1" bottom="1" header="0.5" footer="0.5"/>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7">
    <tabColor indexed="52"/>
  </sheetPr>
  <dimension ref="A1:L56"/>
  <sheetViews>
    <sheetView showGridLines="0" zoomScaleNormal="100" workbookViewId="0">
      <selection activeCell="C23" sqref="C23"/>
    </sheetView>
  </sheetViews>
  <sheetFormatPr defaultRowHeight="12.75"/>
  <cols>
    <col min="1" max="1" width="40.85546875" customWidth="1"/>
    <col min="2" max="2" width="7.5703125" customWidth="1"/>
  </cols>
  <sheetData>
    <row r="1" spans="1:12" ht="6.75" customHeight="1"/>
    <row r="2" spans="1:12" ht="24" customHeight="1">
      <c r="A2" s="2057" t="s">
        <v>2158</v>
      </c>
      <c r="B2" s="2058"/>
      <c r="C2" s="2058"/>
      <c r="D2" s="2058"/>
      <c r="E2" s="2058"/>
      <c r="F2" s="2058"/>
      <c r="G2" s="2058"/>
      <c r="H2" s="2058"/>
      <c r="I2" s="2058"/>
      <c r="J2" s="2058"/>
      <c r="K2" s="2058"/>
      <c r="L2" s="2059"/>
    </row>
    <row r="3" spans="1:12" ht="5.25" customHeight="1">
      <c r="A3" s="267"/>
      <c r="B3" s="267"/>
      <c r="C3" s="267"/>
      <c r="D3" s="267"/>
      <c r="E3" s="267"/>
      <c r="F3" s="267"/>
      <c r="G3" s="267"/>
    </row>
    <row r="4" spans="1:12" ht="12.75" customHeight="1">
      <c r="F4" s="268"/>
      <c r="G4" s="268"/>
      <c r="L4" s="244" t="s">
        <v>2131</v>
      </c>
    </row>
    <row r="5" spans="1:12" ht="24">
      <c r="A5" s="269" t="s">
        <v>1730</v>
      </c>
      <c r="B5" s="270" t="s">
        <v>2661</v>
      </c>
      <c r="C5" s="269" t="str">
        <f>IF('F1'!AP39="","0",YEAR('F1'!AP39))</f>
        <v>0</v>
      </c>
      <c r="D5" s="269">
        <f t="shared" ref="D5:L5" si="0">C5+1</f>
        <v>1</v>
      </c>
      <c r="E5" s="269">
        <f t="shared" si="0"/>
        <v>2</v>
      </c>
      <c r="F5" s="269">
        <f t="shared" si="0"/>
        <v>3</v>
      </c>
      <c r="G5" s="269">
        <f t="shared" si="0"/>
        <v>4</v>
      </c>
      <c r="H5" s="269">
        <f t="shared" si="0"/>
        <v>5</v>
      </c>
      <c r="I5" s="269">
        <f t="shared" si="0"/>
        <v>6</v>
      </c>
      <c r="J5" s="269">
        <f t="shared" si="0"/>
        <v>7</v>
      </c>
      <c r="K5" s="269">
        <f t="shared" si="0"/>
        <v>8</v>
      </c>
      <c r="L5" s="269">
        <f t="shared" si="0"/>
        <v>9</v>
      </c>
    </row>
    <row r="6" spans="1:12">
      <c r="A6" s="298" t="s">
        <v>2662</v>
      </c>
      <c r="B6" s="271">
        <v>62219</v>
      </c>
      <c r="C6" s="289"/>
      <c r="D6" s="287"/>
      <c r="E6" s="288"/>
      <c r="F6" s="287"/>
      <c r="G6" s="289"/>
      <c r="H6" s="287"/>
      <c r="I6" s="287"/>
      <c r="J6" s="290"/>
      <c r="K6" s="287"/>
      <c r="L6" s="291"/>
    </row>
    <row r="7" spans="1:12">
      <c r="A7" s="299" t="s">
        <v>2663</v>
      </c>
      <c r="B7" s="272">
        <v>632</v>
      </c>
      <c r="C7" s="293"/>
      <c r="D7" s="292"/>
      <c r="E7" s="288"/>
      <c r="F7" s="292"/>
      <c r="G7" s="293"/>
      <c r="H7" s="292"/>
      <c r="I7" s="292"/>
      <c r="J7" s="288"/>
      <c r="K7" s="292"/>
      <c r="L7" s="294"/>
    </row>
    <row r="8" spans="1:12">
      <c r="A8" s="299" t="s">
        <v>2664</v>
      </c>
      <c r="B8" s="272">
        <v>64</v>
      </c>
      <c r="C8" s="293"/>
      <c r="D8" s="292"/>
      <c r="E8" s="288"/>
      <c r="F8" s="292"/>
      <c r="G8" s="293"/>
      <c r="H8" s="292"/>
      <c r="I8" s="292"/>
      <c r="J8" s="288"/>
      <c r="K8" s="292"/>
      <c r="L8" s="294"/>
    </row>
    <row r="9" spans="1:12">
      <c r="A9" s="299" t="s">
        <v>2665</v>
      </c>
      <c r="B9" s="272">
        <v>66</v>
      </c>
      <c r="C9" s="293"/>
      <c r="D9" s="292"/>
      <c r="E9" s="288"/>
      <c r="F9" s="292"/>
      <c r="G9" s="293"/>
      <c r="H9" s="292"/>
      <c r="I9" s="292"/>
      <c r="J9" s="288"/>
      <c r="K9" s="292"/>
      <c r="L9" s="294"/>
    </row>
    <row r="10" spans="1:12">
      <c r="A10" s="299" t="s">
        <v>2666</v>
      </c>
      <c r="B10" s="272">
        <v>67</v>
      </c>
      <c r="C10" s="293"/>
      <c r="D10" s="292"/>
      <c r="E10" s="288"/>
      <c r="F10" s="292"/>
      <c r="G10" s="293"/>
      <c r="H10" s="292"/>
      <c r="I10" s="292"/>
      <c r="J10" s="288"/>
      <c r="K10" s="292"/>
      <c r="L10" s="294"/>
    </row>
    <row r="11" spans="1:12">
      <c r="A11" s="299" t="s">
        <v>2667</v>
      </c>
      <c r="B11" s="272">
        <v>681</v>
      </c>
      <c r="C11" s="293"/>
      <c r="D11" s="292"/>
      <c r="E11" s="288"/>
      <c r="F11" s="292"/>
      <c r="G11" s="293"/>
      <c r="H11" s="292"/>
      <c r="I11" s="292"/>
      <c r="J11" s="288"/>
      <c r="K11" s="292"/>
      <c r="L11" s="294"/>
    </row>
    <row r="12" spans="1:12">
      <c r="A12" s="299" t="s">
        <v>2668</v>
      </c>
      <c r="B12" s="272">
        <v>86</v>
      </c>
      <c r="C12" s="293"/>
      <c r="D12" s="292"/>
      <c r="E12" s="288"/>
      <c r="F12" s="292"/>
      <c r="G12" s="293"/>
      <c r="H12" s="292"/>
      <c r="I12" s="292"/>
      <c r="J12" s="288"/>
      <c r="K12" s="292"/>
      <c r="L12" s="294"/>
    </row>
    <row r="13" spans="1:12">
      <c r="A13" s="300" t="s">
        <v>2669</v>
      </c>
      <c r="B13" s="272">
        <v>88</v>
      </c>
      <c r="C13" s="293"/>
      <c r="D13" s="292"/>
      <c r="E13" s="288"/>
      <c r="F13" s="292"/>
      <c r="G13" s="293"/>
      <c r="H13" s="292"/>
      <c r="I13" s="292"/>
      <c r="J13" s="288"/>
      <c r="K13" s="292"/>
      <c r="L13" s="294"/>
    </row>
    <row r="14" spans="1:12">
      <c r="A14" s="301" t="s">
        <v>2670</v>
      </c>
      <c r="B14" s="275"/>
      <c r="C14" s="302">
        <f t="shared" ref="C14:L14" si="1">SUM(C6:C13)</f>
        <v>0</v>
      </c>
      <c r="D14" s="297">
        <f t="shared" si="1"/>
        <v>0</v>
      </c>
      <c r="E14" s="303">
        <f t="shared" si="1"/>
        <v>0</v>
      </c>
      <c r="F14" s="297">
        <f t="shared" si="1"/>
        <v>0</v>
      </c>
      <c r="G14" s="302">
        <f t="shared" si="1"/>
        <v>0</v>
      </c>
      <c r="H14" s="297">
        <f t="shared" si="1"/>
        <v>0</v>
      </c>
      <c r="I14" s="297">
        <f t="shared" si="1"/>
        <v>0</v>
      </c>
      <c r="J14" s="303">
        <f t="shared" si="1"/>
        <v>0</v>
      </c>
      <c r="K14" s="297">
        <f t="shared" si="1"/>
        <v>0</v>
      </c>
      <c r="L14" s="304">
        <f t="shared" si="1"/>
        <v>0</v>
      </c>
    </row>
    <row r="15" spans="1:12">
      <c r="A15" s="305" t="s">
        <v>1093</v>
      </c>
      <c r="B15" s="273">
        <v>61</v>
      </c>
      <c r="C15" s="287"/>
      <c r="D15" s="288"/>
      <c r="E15" s="287"/>
      <c r="F15" s="288"/>
      <c r="G15" s="287"/>
      <c r="H15" s="288"/>
      <c r="I15" s="287"/>
      <c r="J15" s="288"/>
      <c r="K15" s="287"/>
      <c r="L15" s="287"/>
    </row>
    <row r="16" spans="1:12">
      <c r="A16" s="299" t="s">
        <v>2671</v>
      </c>
      <c r="B16" s="273">
        <v>62</v>
      </c>
      <c r="C16" s="295">
        <f t="shared" ref="C16:L16" si="2">SUM(C17:C20)</f>
        <v>0</v>
      </c>
      <c r="D16" s="295">
        <f t="shared" si="2"/>
        <v>0</v>
      </c>
      <c r="E16" s="295">
        <f t="shared" si="2"/>
        <v>0</v>
      </c>
      <c r="F16" s="295">
        <f t="shared" si="2"/>
        <v>0</v>
      </c>
      <c r="G16" s="295">
        <f t="shared" si="2"/>
        <v>0</v>
      </c>
      <c r="H16" s="295">
        <f t="shared" si="2"/>
        <v>0</v>
      </c>
      <c r="I16" s="295">
        <f t="shared" si="2"/>
        <v>0</v>
      </c>
      <c r="J16" s="295">
        <f t="shared" si="2"/>
        <v>0</v>
      </c>
      <c r="K16" s="295">
        <f t="shared" si="2"/>
        <v>0</v>
      </c>
      <c r="L16" s="295">
        <f t="shared" si="2"/>
        <v>0</v>
      </c>
    </row>
    <row r="17" spans="1:12">
      <c r="A17" s="300" t="s">
        <v>2672</v>
      </c>
      <c r="B17" s="273">
        <v>621</v>
      </c>
      <c r="C17" s="292"/>
      <c r="D17" s="288"/>
      <c r="E17" s="292"/>
      <c r="F17" s="288"/>
      <c r="G17" s="292"/>
      <c r="H17" s="288"/>
      <c r="I17" s="292"/>
      <c r="J17" s="288"/>
      <c r="K17" s="292"/>
      <c r="L17" s="292"/>
    </row>
    <row r="18" spans="1:12">
      <c r="A18" s="300" t="s">
        <v>2673</v>
      </c>
      <c r="B18" s="273" t="s">
        <v>1096</v>
      </c>
      <c r="C18" s="292"/>
      <c r="D18" s="288"/>
      <c r="E18" s="292"/>
      <c r="F18" s="288"/>
      <c r="G18" s="292"/>
      <c r="H18" s="288"/>
      <c r="I18" s="292"/>
      <c r="J18" s="288"/>
      <c r="K18" s="292"/>
      <c r="L18" s="292"/>
    </row>
    <row r="19" spans="1:12">
      <c r="A19" s="300" t="s">
        <v>205</v>
      </c>
      <c r="B19" s="273" t="s">
        <v>1095</v>
      </c>
      <c r="C19" s="292"/>
      <c r="D19" s="288"/>
      <c r="E19" s="292"/>
      <c r="F19" s="288"/>
      <c r="G19" s="292"/>
      <c r="H19" s="288"/>
      <c r="I19" s="292"/>
      <c r="J19" s="288"/>
      <c r="K19" s="292"/>
      <c r="L19" s="292"/>
    </row>
    <row r="20" spans="1:12">
      <c r="A20" s="300" t="s">
        <v>206</v>
      </c>
      <c r="B20" s="273" t="s">
        <v>1098</v>
      </c>
      <c r="C20" s="292"/>
      <c r="D20" s="288"/>
      <c r="E20" s="292"/>
      <c r="F20" s="288"/>
      <c r="G20" s="292"/>
      <c r="H20" s="288"/>
      <c r="I20" s="292"/>
      <c r="J20" s="288"/>
      <c r="K20" s="292"/>
      <c r="L20" s="292"/>
    </row>
    <row r="21" spans="1:12">
      <c r="A21" s="301" t="s">
        <v>2413</v>
      </c>
      <c r="B21" s="277"/>
      <c r="C21" s="297">
        <f t="shared" ref="C21:L21" si="3">C15+C16</f>
        <v>0</v>
      </c>
      <c r="D21" s="297">
        <f t="shared" si="3"/>
        <v>0</v>
      </c>
      <c r="E21" s="297">
        <f t="shared" si="3"/>
        <v>0</v>
      </c>
      <c r="F21" s="297">
        <f t="shared" si="3"/>
        <v>0</v>
      </c>
      <c r="G21" s="297">
        <f t="shared" si="3"/>
        <v>0</v>
      </c>
      <c r="H21" s="297">
        <f t="shared" si="3"/>
        <v>0</v>
      </c>
      <c r="I21" s="297">
        <f t="shared" si="3"/>
        <v>0</v>
      </c>
      <c r="J21" s="297">
        <f t="shared" si="3"/>
        <v>0</v>
      </c>
      <c r="K21" s="297">
        <f t="shared" si="3"/>
        <v>0</v>
      </c>
      <c r="L21" s="297">
        <f t="shared" si="3"/>
        <v>0</v>
      </c>
    </row>
    <row r="22" spans="1:12">
      <c r="A22" s="301" t="s">
        <v>2414</v>
      </c>
      <c r="B22" s="274"/>
      <c r="C22" s="297">
        <f t="shared" ref="C22:L22" si="4">C14+C21</f>
        <v>0</v>
      </c>
      <c r="D22" s="297">
        <f t="shared" si="4"/>
        <v>0</v>
      </c>
      <c r="E22" s="297">
        <f t="shared" si="4"/>
        <v>0</v>
      </c>
      <c r="F22" s="297">
        <f t="shared" si="4"/>
        <v>0</v>
      </c>
      <c r="G22" s="297">
        <f t="shared" si="4"/>
        <v>0</v>
      </c>
      <c r="H22" s="297">
        <f t="shared" si="4"/>
        <v>0</v>
      </c>
      <c r="I22" s="297">
        <f t="shared" si="4"/>
        <v>0</v>
      </c>
      <c r="J22" s="297">
        <f t="shared" si="4"/>
        <v>0</v>
      </c>
      <c r="K22" s="297">
        <f t="shared" si="4"/>
        <v>0</v>
      </c>
      <c r="L22" s="297">
        <f t="shared" si="4"/>
        <v>0</v>
      </c>
    </row>
    <row r="23" spans="1:12">
      <c r="A23" s="306" t="s">
        <v>209</v>
      </c>
      <c r="B23" s="275"/>
      <c r="C23" s="297">
        <f>'Quadro 7 POC'!E7</f>
        <v>0</v>
      </c>
      <c r="D23" s="297">
        <f>'Quadro 7 POC'!F7</f>
        <v>0</v>
      </c>
      <c r="E23" s="297">
        <f>'Quadro 7 POC'!G7</f>
        <v>0</v>
      </c>
      <c r="F23" s="297">
        <f>'Quadro 7 POC'!H7</f>
        <v>0</v>
      </c>
      <c r="G23" s="297">
        <f>'Quadro 7 POC'!I7</f>
        <v>0</v>
      </c>
      <c r="H23" s="297">
        <f>'Quadro 7 POC'!J7</f>
        <v>0</v>
      </c>
      <c r="I23" s="297">
        <f>'Quadro 7 POC'!K7</f>
        <v>0</v>
      </c>
      <c r="J23" s="297">
        <f>'Quadro 7 POC'!L7</f>
        <v>0</v>
      </c>
      <c r="K23" s="297">
        <f>'Quadro 7 POC'!M7</f>
        <v>0</v>
      </c>
      <c r="L23" s="297">
        <f>'Quadro 7 POC'!N7</f>
        <v>0</v>
      </c>
    </row>
    <row r="24" spans="1:12">
      <c r="A24" s="301" t="s">
        <v>2415</v>
      </c>
      <c r="B24" s="274"/>
      <c r="C24" s="307" t="e">
        <f t="shared" ref="C24:L24" si="5">C22/C23</f>
        <v>#DIV/0!</v>
      </c>
      <c r="D24" s="307" t="e">
        <f t="shared" si="5"/>
        <v>#DIV/0!</v>
      </c>
      <c r="E24" s="307" t="e">
        <f t="shared" si="5"/>
        <v>#DIV/0!</v>
      </c>
      <c r="F24" s="307" t="e">
        <f t="shared" si="5"/>
        <v>#DIV/0!</v>
      </c>
      <c r="G24" s="307" t="e">
        <f t="shared" si="5"/>
        <v>#DIV/0!</v>
      </c>
      <c r="H24" s="307" t="e">
        <f t="shared" si="5"/>
        <v>#DIV/0!</v>
      </c>
      <c r="I24" s="307" t="e">
        <f t="shared" si="5"/>
        <v>#DIV/0!</v>
      </c>
      <c r="J24" s="307" t="e">
        <f t="shared" si="5"/>
        <v>#DIV/0!</v>
      </c>
      <c r="K24" s="307" t="e">
        <f t="shared" si="5"/>
        <v>#DIV/0!</v>
      </c>
      <c r="L24" s="307" t="e">
        <f t="shared" si="5"/>
        <v>#DIV/0!</v>
      </c>
    </row>
    <row r="25" spans="1:12">
      <c r="A25" s="301" t="s">
        <v>2416</v>
      </c>
      <c r="B25" s="319"/>
      <c r="C25" s="320" t="e">
        <f t="shared" ref="C25:L25" si="6">C22/C24</f>
        <v>#DIV/0!</v>
      </c>
      <c r="D25" s="320" t="e">
        <f t="shared" si="6"/>
        <v>#DIV/0!</v>
      </c>
      <c r="E25" s="320" t="e">
        <f t="shared" si="6"/>
        <v>#DIV/0!</v>
      </c>
      <c r="F25" s="320" t="e">
        <f t="shared" si="6"/>
        <v>#DIV/0!</v>
      </c>
      <c r="G25" s="320" t="e">
        <f t="shared" si="6"/>
        <v>#DIV/0!</v>
      </c>
      <c r="H25" s="320" t="e">
        <f t="shared" si="6"/>
        <v>#DIV/0!</v>
      </c>
      <c r="I25" s="320" t="e">
        <f t="shared" si="6"/>
        <v>#DIV/0!</v>
      </c>
      <c r="J25" s="320" t="e">
        <f t="shared" si="6"/>
        <v>#DIV/0!</v>
      </c>
      <c r="K25" s="320" t="e">
        <f t="shared" si="6"/>
        <v>#DIV/0!</v>
      </c>
      <c r="L25" s="320" t="e">
        <f t="shared" si="6"/>
        <v>#DIV/0!</v>
      </c>
    </row>
    <row r="26" spans="1:12">
      <c r="A26" s="206" t="s">
        <v>2151</v>
      </c>
    </row>
    <row r="27" spans="1:12">
      <c r="A27" s="206" t="s">
        <v>211</v>
      </c>
    </row>
    <row r="28" spans="1:12">
      <c r="A28" s="206" t="s">
        <v>212</v>
      </c>
    </row>
    <row r="29" spans="1:12">
      <c r="A29" s="206"/>
      <c r="L29" s="219" t="s">
        <v>2153</v>
      </c>
    </row>
    <row r="31" spans="1:12">
      <c r="A31" s="267"/>
      <c r="B31" s="267"/>
      <c r="C31" s="267"/>
      <c r="D31" s="267"/>
      <c r="E31" s="267"/>
      <c r="F31" s="267"/>
      <c r="G31" s="267"/>
      <c r="H31" s="286"/>
      <c r="I31" s="286"/>
      <c r="J31" s="286"/>
      <c r="K31" s="286"/>
      <c r="L31" s="286"/>
    </row>
    <row r="32" spans="1:12">
      <c r="A32" s="267"/>
      <c r="B32" s="267"/>
      <c r="C32" s="267"/>
      <c r="D32" s="267"/>
      <c r="E32" s="267"/>
      <c r="F32" s="267"/>
      <c r="G32" s="267"/>
    </row>
    <row r="33" spans="1:12">
      <c r="F33" s="268"/>
      <c r="G33" s="268"/>
      <c r="L33" s="207"/>
    </row>
    <row r="34" spans="1:12">
      <c r="A34" s="322"/>
      <c r="B34" s="323"/>
      <c r="C34" s="322"/>
      <c r="D34" s="322"/>
      <c r="E34" s="322"/>
      <c r="F34" s="322"/>
      <c r="G34" s="322"/>
      <c r="H34" s="322"/>
      <c r="I34" s="322"/>
      <c r="J34" s="322"/>
      <c r="K34" s="322"/>
      <c r="L34" s="322"/>
    </row>
    <row r="35" spans="1:12">
      <c r="A35" s="321"/>
      <c r="B35" s="273"/>
      <c r="C35" s="288"/>
      <c r="D35" s="288"/>
      <c r="E35" s="288"/>
      <c r="F35" s="288"/>
      <c r="G35" s="288"/>
      <c r="H35" s="288"/>
      <c r="I35" s="288"/>
      <c r="J35" s="288"/>
      <c r="K35" s="288"/>
      <c r="L35" s="288"/>
    </row>
    <row r="36" spans="1:12">
      <c r="A36" s="206"/>
      <c r="B36" s="273"/>
      <c r="C36" s="288"/>
      <c r="D36" s="288"/>
      <c r="E36" s="288"/>
      <c r="F36" s="288"/>
      <c r="G36" s="288"/>
      <c r="H36" s="288"/>
      <c r="I36" s="288"/>
      <c r="J36" s="288"/>
      <c r="K36" s="288"/>
      <c r="L36" s="288"/>
    </row>
    <row r="37" spans="1:12">
      <c r="A37" s="206"/>
      <c r="B37" s="273"/>
      <c r="C37" s="288"/>
      <c r="D37" s="288"/>
      <c r="E37" s="288"/>
      <c r="F37" s="288"/>
      <c r="G37" s="288"/>
      <c r="H37" s="288"/>
      <c r="I37" s="288"/>
      <c r="J37" s="288"/>
      <c r="K37" s="288"/>
      <c r="L37" s="288"/>
    </row>
    <row r="38" spans="1:12">
      <c r="A38" s="206"/>
      <c r="B38" s="273"/>
      <c r="C38" s="288"/>
      <c r="D38" s="288"/>
      <c r="E38" s="288"/>
      <c r="F38" s="288"/>
      <c r="G38" s="288"/>
      <c r="H38" s="288"/>
      <c r="I38" s="288"/>
      <c r="J38" s="288"/>
      <c r="K38" s="288"/>
      <c r="L38" s="288"/>
    </row>
    <row r="39" spans="1:12">
      <c r="A39" s="206"/>
      <c r="B39" s="273"/>
      <c r="C39" s="288"/>
      <c r="D39" s="288"/>
      <c r="E39" s="288"/>
      <c r="F39" s="288"/>
      <c r="G39" s="288"/>
      <c r="H39" s="288"/>
      <c r="I39" s="288"/>
      <c r="J39" s="288"/>
      <c r="K39" s="288"/>
      <c r="L39" s="288"/>
    </row>
    <row r="40" spans="1:12">
      <c r="A40" s="206"/>
      <c r="B40" s="273"/>
      <c r="C40" s="288"/>
      <c r="D40" s="288"/>
      <c r="E40" s="288"/>
      <c r="F40" s="288"/>
      <c r="G40" s="288"/>
      <c r="H40" s="288"/>
      <c r="I40" s="288"/>
      <c r="J40" s="288"/>
      <c r="K40" s="288"/>
      <c r="L40" s="288"/>
    </row>
    <row r="41" spans="1:12">
      <c r="A41" s="206"/>
      <c r="B41" s="273"/>
      <c r="C41" s="288"/>
      <c r="D41" s="288"/>
      <c r="E41" s="288"/>
      <c r="F41" s="288"/>
      <c r="G41" s="288"/>
      <c r="H41" s="288"/>
      <c r="I41" s="288"/>
      <c r="J41" s="288"/>
      <c r="K41" s="288"/>
      <c r="L41" s="288"/>
    </row>
    <row r="42" spans="1:12">
      <c r="A42" s="321"/>
      <c r="B42" s="273"/>
      <c r="C42" s="288"/>
      <c r="D42" s="288"/>
      <c r="E42" s="288"/>
      <c r="F42" s="288"/>
      <c r="G42" s="288"/>
      <c r="H42" s="288"/>
      <c r="I42" s="288"/>
      <c r="J42" s="288"/>
      <c r="K42" s="288"/>
      <c r="L42" s="288"/>
    </row>
    <row r="43" spans="1:12">
      <c r="A43" s="207"/>
      <c r="B43" s="273"/>
      <c r="C43" s="288"/>
      <c r="D43" s="288"/>
      <c r="E43" s="288"/>
      <c r="F43" s="288"/>
      <c r="G43" s="288"/>
      <c r="H43" s="288"/>
      <c r="I43" s="288"/>
      <c r="J43" s="288"/>
      <c r="K43" s="288"/>
      <c r="L43" s="288"/>
    </row>
    <row r="44" spans="1:12">
      <c r="A44" s="206"/>
      <c r="B44" s="273"/>
      <c r="C44" s="288"/>
      <c r="D44" s="288"/>
      <c r="E44" s="288"/>
      <c r="F44" s="288"/>
      <c r="G44" s="288"/>
      <c r="H44" s="288"/>
      <c r="I44" s="288"/>
      <c r="J44" s="288"/>
      <c r="K44" s="288"/>
      <c r="L44" s="288"/>
    </row>
    <row r="45" spans="1:12">
      <c r="A45" s="206"/>
      <c r="B45" s="273"/>
      <c r="C45" s="288"/>
      <c r="D45" s="288"/>
      <c r="E45" s="288"/>
      <c r="F45" s="288"/>
      <c r="G45" s="288"/>
      <c r="H45" s="288"/>
      <c r="I45" s="288"/>
      <c r="J45" s="288"/>
      <c r="K45" s="288"/>
      <c r="L45" s="288"/>
    </row>
    <row r="46" spans="1:12">
      <c r="A46" s="321"/>
      <c r="B46" s="273"/>
      <c r="C46" s="288"/>
      <c r="D46" s="288"/>
      <c r="E46" s="288"/>
      <c r="F46" s="288"/>
      <c r="G46" s="288"/>
      <c r="H46" s="288"/>
      <c r="I46" s="288"/>
      <c r="J46" s="288"/>
      <c r="K46" s="288"/>
      <c r="L46" s="288"/>
    </row>
    <row r="47" spans="1:12">
      <c r="A47" s="321"/>
      <c r="B47" s="273"/>
      <c r="C47" s="288"/>
      <c r="D47" s="288"/>
      <c r="E47" s="288"/>
      <c r="F47" s="288"/>
      <c r="G47" s="288"/>
      <c r="H47" s="288"/>
      <c r="I47" s="288"/>
      <c r="J47" s="288"/>
      <c r="K47" s="288"/>
      <c r="L47" s="288"/>
    </row>
    <row r="48" spans="1:12">
      <c r="A48" s="321"/>
      <c r="B48" s="273"/>
      <c r="C48" s="288"/>
      <c r="D48" s="288"/>
      <c r="E48" s="288"/>
      <c r="F48" s="288"/>
      <c r="G48" s="288"/>
      <c r="H48" s="288"/>
      <c r="I48" s="288"/>
      <c r="J48" s="288"/>
      <c r="K48" s="288"/>
      <c r="L48" s="288"/>
    </row>
    <row r="49" spans="1:12">
      <c r="A49" s="321"/>
      <c r="B49" s="273"/>
      <c r="C49" s="288"/>
      <c r="D49" s="288"/>
      <c r="E49" s="288"/>
      <c r="F49" s="288"/>
      <c r="G49" s="288"/>
      <c r="H49" s="288"/>
      <c r="I49" s="288"/>
      <c r="J49" s="288"/>
      <c r="K49" s="288"/>
      <c r="L49" s="288"/>
    </row>
    <row r="50" spans="1:12">
      <c r="A50" s="207"/>
      <c r="B50" s="273"/>
      <c r="C50" s="288"/>
      <c r="D50" s="288"/>
      <c r="E50" s="288"/>
      <c r="F50" s="288"/>
      <c r="G50" s="288"/>
      <c r="H50" s="288"/>
      <c r="I50" s="288"/>
      <c r="J50" s="288"/>
      <c r="K50" s="288"/>
      <c r="L50" s="288"/>
    </row>
    <row r="51" spans="1:12">
      <c r="A51" s="207"/>
      <c r="B51" s="206"/>
      <c r="C51" s="288"/>
      <c r="D51" s="288"/>
      <c r="E51" s="288"/>
      <c r="F51" s="288"/>
      <c r="G51" s="288"/>
      <c r="H51" s="288"/>
      <c r="I51" s="288"/>
      <c r="J51" s="288"/>
      <c r="K51" s="288"/>
      <c r="L51" s="288"/>
    </row>
    <row r="52" spans="1:12">
      <c r="A52" s="324"/>
      <c r="B52" s="273"/>
      <c r="C52" s="288"/>
      <c r="D52" s="288"/>
      <c r="E52" s="288"/>
      <c r="F52" s="288"/>
      <c r="G52" s="288"/>
      <c r="H52" s="288"/>
      <c r="I52" s="288"/>
      <c r="J52" s="288"/>
      <c r="K52" s="288"/>
      <c r="L52" s="288"/>
    </row>
    <row r="53" spans="1:12">
      <c r="A53" s="207"/>
      <c r="B53" s="206"/>
      <c r="C53" s="325"/>
      <c r="D53" s="325"/>
      <c r="E53" s="325"/>
      <c r="F53" s="325"/>
      <c r="G53" s="325"/>
      <c r="H53" s="325"/>
      <c r="I53" s="325"/>
      <c r="J53" s="325"/>
      <c r="K53" s="325"/>
      <c r="L53" s="325"/>
    </row>
    <row r="54" spans="1:12">
      <c r="A54" s="207"/>
      <c r="C54" s="326"/>
      <c r="D54" s="326"/>
      <c r="E54" s="326"/>
      <c r="F54" s="326"/>
      <c r="G54" s="326"/>
      <c r="H54" s="326"/>
      <c r="I54" s="326"/>
      <c r="J54" s="326"/>
      <c r="K54" s="326"/>
      <c r="L54" s="326"/>
    </row>
    <row r="55" spans="1:12">
      <c r="A55" s="207"/>
      <c r="B55" s="326"/>
      <c r="C55" s="326"/>
      <c r="D55" s="326"/>
      <c r="E55" s="326"/>
      <c r="F55" s="326"/>
      <c r="G55" s="326"/>
      <c r="H55" s="326"/>
      <c r="I55" s="326"/>
      <c r="J55" s="326"/>
      <c r="K55" s="326"/>
      <c r="L55" s="326"/>
    </row>
    <row r="56" spans="1:12">
      <c r="A56" s="206"/>
    </row>
  </sheetData>
  <mergeCells count="1">
    <mergeCell ref="A2:L2"/>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96"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8">
    <tabColor indexed="52"/>
  </sheetPr>
  <dimension ref="B2:M29"/>
  <sheetViews>
    <sheetView showGridLines="0" zoomScaleNormal="100" zoomScaleSheetLayoutView="75" workbookViewId="0">
      <selection activeCell="I17" sqref="I17"/>
    </sheetView>
  </sheetViews>
  <sheetFormatPr defaultRowHeight="12.75"/>
  <cols>
    <col min="1" max="1" width="2.140625" customWidth="1"/>
    <col min="2" max="2" width="41.5703125" customWidth="1"/>
  </cols>
  <sheetData>
    <row r="2" spans="2:13" ht="24" customHeight="1">
      <c r="B2" s="347" t="s">
        <v>2159</v>
      </c>
      <c r="C2" s="348"/>
      <c r="D2" s="348"/>
      <c r="E2" s="348"/>
      <c r="F2" s="348"/>
      <c r="G2" s="348"/>
      <c r="H2" s="348"/>
      <c r="I2" s="349"/>
      <c r="J2" s="349"/>
      <c r="K2" s="349"/>
      <c r="L2" s="349"/>
      <c r="M2" s="350"/>
    </row>
    <row r="3" spans="2:13">
      <c r="B3" s="267"/>
      <c r="C3" s="267"/>
      <c r="D3" s="267"/>
      <c r="E3" s="267"/>
      <c r="F3" s="267"/>
      <c r="G3" s="267"/>
      <c r="H3" s="267"/>
    </row>
    <row r="4" spans="2:13">
      <c r="G4" s="268"/>
      <c r="H4" s="268"/>
      <c r="M4" s="244" t="s">
        <v>2131</v>
      </c>
    </row>
    <row r="5" spans="2:13" ht="24">
      <c r="B5" s="269" t="s">
        <v>1730</v>
      </c>
      <c r="C5" s="270" t="s">
        <v>2661</v>
      </c>
      <c r="D5" s="269" t="str">
        <f>IF('F1'!AP39="","0",YEAR('F1'!AP39))</f>
        <v>0</v>
      </c>
      <c r="E5" s="269">
        <f t="shared" ref="E5:M5" si="0">D5+1</f>
        <v>1</v>
      </c>
      <c r="F5" s="269">
        <f t="shared" si="0"/>
        <v>2</v>
      </c>
      <c r="G5" s="269">
        <f t="shared" si="0"/>
        <v>3</v>
      </c>
      <c r="H5" s="269">
        <f t="shared" si="0"/>
        <v>4</v>
      </c>
      <c r="I5" s="269">
        <f t="shared" si="0"/>
        <v>5</v>
      </c>
      <c r="J5" s="269">
        <f t="shared" si="0"/>
        <v>6</v>
      </c>
      <c r="K5" s="269">
        <f t="shared" si="0"/>
        <v>7</v>
      </c>
      <c r="L5" s="269">
        <f t="shared" si="0"/>
        <v>8</v>
      </c>
      <c r="M5" s="269">
        <f t="shared" si="0"/>
        <v>9</v>
      </c>
    </row>
    <row r="6" spans="2:13">
      <c r="B6" s="298" t="s">
        <v>2662</v>
      </c>
      <c r="C6" s="271">
        <v>62219</v>
      </c>
      <c r="D6" s="289"/>
      <c r="E6" s="287"/>
      <c r="F6" s="290"/>
      <c r="G6" s="287"/>
      <c r="H6" s="289"/>
      <c r="I6" s="287"/>
      <c r="J6" s="287"/>
      <c r="K6" s="290"/>
      <c r="L6" s="287"/>
      <c r="M6" s="291"/>
    </row>
    <row r="7" spans="2:13">
      <c r="B7" s="299" t="s">
        <v>2663</v>
      </c>
      <c r="C7" s="272">
        <v>632</v>
      </c>
      <c r="D7" s="293"/>
      <c r="E7" s="293"/>
      <c r="F7" s="293"/>
      <c r="G7" s="293"/>
      <c r="H7" s="293"/>
      <c r="I7" s="293"/>
      <c r="J7" s="293"/>
      <c r="K7" s="293"/>
      <c r="L7" s="293"/>
      <c r="M7" s="292"/>
    </row>
    <row r="8" spans="2:13">
      <c r="B8" s="299" t="s">
        <v>2664</v>
      </c>
      <c r="C8" s="272">
        <v>64</v>
      </c>
      <c r="D8" s="293"/>
      <c r="E8" s="293"/>
      <c r="F8" s="293"/>
      <c r="G8" s="293"/>
      <c r="H8" s="293"/>
      <c r="I8" s="293"/>
      <c r="J8" s="293"/>
      <c r="K8" s="293"/>
      <c r="L8" s="293"/>
      <c r="M8" s="292"/>
    </row>
    <row r="9" spans="2:13">
      <c r="B9" s="299" t="s">
        <v>2665</v>
      </c>
      <c r="C9" s="272">
        <v>66</v>
      </c>
      <c r="D9" s="293"/>
      <c r="E9" s="293"/>
      <c r="F9" s="293"/>
      <c r="G9" s="293"/>
      <c r="H9" s="293"/>
      <c r="I9" s="293"/>
      <c r="J9" s="293"/>
      <c r="K9" s="293"/>
      <c r="L9" s="293"/>
      <c r="M9" s="292"/>
    </row>
    <row r="10" spans="2:13">
      <c r="B10" s="299" t="s">
        <v>2666</v>
      </c>
      <c r="C10" s="272">
        <v>67</v>
      </c>
      <c r="D10" s="293"/>
      <c r="E10" s="292"/>
      <c r="F10" s="288"/>
      <c r="G10" s="292"/>
      <c r="H10" s="293"/>
      <c r="I10" s="292"/>
      <c r="J10" s="292"/>
      <c r="K10" s="288"/>
      <c r="L10" s="292"/>
      <c r="M10" s="294"/>
    </row>
    <row r="11" spans="2:13">
      <c r="B11" s="299" t="s">
        <v>2667</v>
      </c>
      <c r="C11" s="272">
        <v>681</v>
      </c>
      <c r="D11" s="293"/>
      <c r="E11" s="293"/>
      <c r="F11" s="293"/>
      <c r="G11" s="293"/>
      <c r="H11" s="293"/>
      <c r="I11" s="293"/>
      <c r="J11" s="293"/>
      <c r="K11" s="293"/>
      <c r="L11" s="293"/>
      <c r="M11" s="292"/>
    </row>
    <row r="12" spans="2:13">
      <c r="B12" s="299" t="s">
        <v>2668</v>
      </c>
      <c r="C12" s="272">
        <v>86</v>
      </c>
      <c r="D12" s="293"/>
      <c r="E12" s="293"/>
      <c r="F12" s="293"/>
      <c r="G12" s="293"/>
      <c r="H12" s="293"/>
      <c r="I12" s="293"/>
      <c r="J12" s="293"/>
      <c r="K12" s="293"/>
      <c r="L12" s="293"/>
      <c r="M12" s="292"/>
    </row>
    <row r="13" spans="2:13">
      <c r="B13" s="300" t="s">
        <v>2669</v>
      </c>
      <c r="C13" s="272">
        <v>88</v>
      </c>
      <c r="D13" s="293"/>
      <c r="E13" s="293"/>
      <c r="F13" s="293"/>
      <c r="G13" s="293"/>
      <c r="H13" s="293"/>
      <c r="I13" s="293"/>
      <c r="J13" s="293"/>
      <c r="K13" s="293"/>
      <c r="L13" s="293"/>
      <c r="M13" s="292"/>
    </row>
    <row r="14" spans="2:13">
      <c r="B14" s="301" t="s">
        <v>2670</v>
      </c>
      <c r="C14" s="275"/>
      <c r="D14" s="302">
        <f t="shared" ref="D14:M14" si="1">SUM(D6:D13)</f>
        <v>0</v>
      </c>
      <c r="E14" s="297">
        <f t="shared" si="1"/>
        <v>0</v>
      </c>
      <c r="F14" s="303">
        <f t="shared" si="1"/>
        <v>0</v>
      </c>
      <c r="G14" s="297">
        <f t="shared" si="1"/>
        <v>0</v>
      </c>
      <c r="H14" s="302">
        <f t="shared" si="1"/>
        <v>0</v>
      </c>
      <c r="I14" s="297">
        <f t="shared" si="1"/>
        <v>0</v>
      </c>
      <c r="J14" s="297">
        <f t="shared" si="1"/>
        <v>0</v>
      </c>
      <c r="K14" s="303">
        <f t="shared" si="1"/>
        <v>0</v>
      </c>
      <c r="L14" s="297">
        <f t="shared" si="1"/>
        <v>0</v>
      </c>
      <c r="M14" s="304">
        <f t="shared" si="1"/>
        <v>0</v>
      </c>
    </row>
    <row r="15" spans="2:13">
      <c r="B15" s="305" t="s">
        <v>1093</v>
      </c>
      <c r="C15" s="273">
        <v>61</v>
      </c>
      <c r="D15" s="287"/>
      <c r="E15" s="287"/>
      <c r="F15" s="287"/>
      <c r="G15" s="287"/>
      <c r="H15" s="287"/>
      <c r="I15" s="287"/>
      <c r="J15" s="287"/>
      <c r="K15" s="287"/>
      <c r="L15" s="287"/>
      <c r="M15" s="287"/>
    </row>
    <row r="16" spans="2:13">
      <c r="B16" s="299" t="s">
        <v>2671</v>
      </c>
      <c r="C16" s="273">
        <v>62</v>
      </c>
      <c r="D16" s="295">
        <f t="shared" ref="D16:M16" si="2">SUM(D17:D20)</f>
        <v>0</v>
      </c>
      <c r="E16" s="295">
        <f t="shared" si="2"/>
        <v>0</v>
      </c>
      <c r="F16" s="295">
        <f t="shared" si="2"/>
        <v>0</v>
      </c>
      <c r="G16" s="295">
        <f t="shared" si="2"/>
        <v>0</v>
      </c>
      <c r="H16" s="295">
        <f t="shared" si="2"/>
        <v>0</v>
      </c>
      <c r="I16" s="295">
        <f t="shared" si="2"/>
        <v>0</v>
      </c>
      <c r="J16" s="295">
        <f t="shared" si="2"/>
        <v>0</v>
      </c>
      <c r="K16" s="295">
        <f t="shared" si="2"/>
        <v>0</v>
      </c>
      <c r="L16" s="295">
        <f t="shared" si="2"/>
        <v>0</v>
      </c>
      <c r="M16" s="295">
        <f t="shared" si="2"/>
        <v>0</v>
      </c>
    </row>
    <row r="17" spans="2:13">
      <c r="B17" s="300" t="s">
        <v>2672</v>
      </c>
      <c r="C17" s="273">
        <v>621</v>
      </c>
      <c r="D17" s="292"/>
      <c r="E17" s="288"/>
      <c r="F17" s="292"/>
      <c r="G17" s="288"/>
      <c r="H17" s="292"/>
      <c r="I17" s="288"/>
      <c r="J17" s="292"/>
      <c r="K17" s="288"/>
      <c r="L17" s="292"/>
      <c r="M17" s="292"/>
    </row>
    <row r="18" spans="2:13">
      <c r="B18" s="300" t="s">
        <v>2673</v>
      </c>
      <c r="C18" s="273" t="s">
        <v>1096</v>
      </c>
      <c r="D18" s="292"/>
      <c r="E18" s="292"/>
      <c r="F18" s="292"/>
      <c r="G18" s="292"/>
      <c r="H18" s="292"/>
      <c r="I18" s="292"/>
      <c r="J18" s="292"/>
      <c r="K18" s="292"/>
      <c r="L18" s="292"/>
      <c r="M18" s="292"/>
    </row>
    <row r="19" spans="2:13">
      <c r="B19" s="300" t="s">
        <v>205</v>
      </c>
      <c r="C19" s="273" t="s">
        <v>1095</v>
      </c>
      <c r="D19" s="292"/>
      <c r="E19" s="288"/>
      <c r="F19" s="292"/>
      <c r="G19" s="288"/>
      <c r="H19" s="292"/>
      <c r="I19" s="288"/>
      <c r="J19" s="292"/>
      <c r="K19" s="288"/>
      <c r="L19" s="292"/>
      <c r="M19" s="292"/>
    </row>
    <row r="20" spans="2:13">
      <c r="B20" s="300" t="s">
        <v>206</v>
      </c>
      <c r="C20" s="273" t="s">
        <v>1098</v>
      </c>
      <c r="D20" s="292"/>
      <c r="E20" s="292"/>
      <c r="F20" s="292"/>
      <c r="G20" s="292"/>
      <c r="H20" s="292"/>
      <c r="I20" s="292"/>
      <c r="J20" s="292"/>
      <c r="K20" s="292"/>
      <c r="L20" s="292"/>
      <c r="M20" s="292"/>
    </row>
    <row r="21" spans="2:13">
      <c r="B21" s="301" t="s">
        <v>2413</v>
      </c>
      <c r="C21" s="277"/>
      <c r="D21" s="297">
        <f t="shared" ref="D21:M21" si="3">D15+D16</f>
        <v>0</v>
      </c>
      <c r="E21" s="297">
        <f t="shared" si="3"/>
        <v>0</v>
      </c>
      <c r="F21" s="297">
        <f t="shared" si="3"/>
        <v>0</v>
      </c>
      <c r="G21" s="297">
        <f t="shared" si="3"/>
        <v>0</v>
      </c>
      <c r="H21" s="297">
        <f t="shared" si="3"/>
        <v>0</v>
      </c>
      <c r="I21" s="297">
        <f t="shared" si="3"/>
        <v>0</v>
      </c>
      <c r="J21" s="297">
        <f t="shared" si="3"/>
        <v>0</v>
      </c>
      <c r="K21" s="297">
        <f t="shared" si="3"/>
        <v>0</v>
      </c>
      <c r="L21" s="297">
        <f t="shared" si="3"/>
        <v>0</v>
      </c>
      <c r="M21" s="297">
        <f t="shared" si="3"/>
        <v>0</v>
      </c>
    </row>
    <row r="22" spans="2:13">
      <c r="B22" s="301" t="s">
        <v>2414</v>
      </c>
      <c r="C22" s="274"/>
      <c r="D22" s="297">
        <f t="shared" ref="D22:M22" si="4">D14+D21</f>
        <v>0</v>
      </c>
      <c r="E22" s="297">
        <f t="shared" si="4"/>
        <v>0</v>
      </c>
      <c r="F22" s="297">
        <f t="shared" si="4"/>
        <v>0</v>
      </c>
      <c r="G22" s="297">
        <f t="shared" si="4"/>
        <v>0</v>
      </c>
      <c r="H22" s="297">
        <f t="shared" si="4"/>
        <v>0</v>
      </c>
      <c r="I22" s="297">
        <f t="shared" si="4"/>
        <v>0</v>
      </c>
      <c r="J22" s="297">
        <f t="shared" si="4"/>
        <v>0</v>
      </c>
      <c r="K22" s="297">
        <f t="shared" si="4"/>
        <v>0</v>
      </c>
      <c r="L22" s="297">
        <f t="shared" si="4"/>
        <v>0</v>
      </c>
      <c r="M22" s="297">
        <f t="shared" si="4"/>
        <v>0</v>
      </c>
    </row>
    <row r="23" spans="2:13">
      <c r="B23" s="306" t="s">
        <v>209</v>
      </c>
      <c r="C23" s="275"/>
      <c r="D23" s="297">
        <f>'Quadro 9 POC'!H6</f>
        <v>0</v>
      </c>
      <c r="E23" s="297">
        <f>'Quadro 9 POC'!I6</f>
        <v>0</v>
      </c>
      <c r="F23" s="297">
        <f>'Quadro 9 POC'!J6</f>
        <v>0</v>
      </c>
      <c r="G23" s="297">
        <f>'Quadro 9 POC'!K6</f>
        <v>0</v>
      </c>
      <c r="H23" s="297">
        <f>'Quadro 9 POC'!L6</f>
        <v>0</v>
      </c>
      <c r="I23" s="297">
        <f>'Quadro 9 POC'!M6</f>
        <v>0</v>
      </c>
      <c r="J23" s="297">
        <f>'Quadro 9 POC'!N6</f>
        <v>0</v>
      </c>
      <c r="K23" s="297">
        <f>'Quadro 9 POC'!O6</f>
        <v>0</v>
      </c>
      <c r="L23" s="297">
        <f>'Quadro 9 POC'!P6</f>
        <v>0</v>
      </c>
      <c r="M23" s="297">
        <f>'Quadro 9 POC'!Q6</f>
        <v>0</v>
      </c>
    </row>
    <row r="24" spans="2:13">
      <c r="B24" s="301" t="s">
        <v>2415</v>
      </c>
      <c r="C24" s="274"/>
      <c r="D24" s="318" t="e">
        <f t="shared" ref="D24:M24" si="5">D22/D23</f>
        <v>#DIV/0!</v>
      </c>
      <c r="E24" s="318" t="e">
        <f t="shared" si="5"/>
        <v>#DIV/0!</v>
      </c>
      <c r="F24" s="318" t="e">
        <f t="shared" si="5"/>
        <v>#DIV/0!</v>
      </c>
      <c r="G24" s="318" t="e">
        <f t="shared" si="5"/>
        <v>#DIV/0!</v>
      </c>
      <c r="H24" s="318" t="e">
        <f t="shared" si="5"/>
        <v>#DIV/0!</v>
      </c>
      <c r="I24" s="318" t="e">
        <f t="shared" si="5"/>
        <v>#DIV/0!</v>
      </c>
      <c r="J24" s="318" t="e">
        <f t="shared" si="5"/>
        <v>#DIV/0!</v>
      </c>
      <c r="K24" s="318" t="e">
        <f t="shared" si="5"/>
        <v>#DIV/0!</v>
      </c>
      <c r="L24" s="318" t="e">
        <f t="shared" si="5"/>
        <v>#DIV/0!</v>
      </c>
      <c r="M24" s="318" t="e">
        <f t="shared" si="5"/>
        <v>#DIV/0!</v>
      </c>
    </row>
    <row r="25" spans="2:13">
      <c r="B25" s="301" t="s">
        <v>2416</v>
      </c>
      <c r="C25" s="319"/>
      <c r="D25" s="320" t="e">
        <f t="shared" ref="D25:M25" si="6">D21/D23</f>
        <v>#DIV/0!</v>
      </c>
      <c r="E25" s="320" t="e">
        <f t="shared" si="6"/>
        <v>#DIV/0!</v>
      </c>
      <c r="F25" s="320" t="e">
        <f t="shared" si="6"/>
        <v>#DIV/0!</v>
      </c>
      <c r="G25" s="320" t="e">
        <f t="shared" si="6"/>
        <v>#DIV/0!</v>
      </c>
      <c r="H25" s="320" t="e">
        <f t="shared" si="6"/>
        <v>#DIV/0!</v>
      </c>
      <c r="I25" s="320" t="e">
        <f t="shared" si="6"/>
        <v>#DIV/0!</v>
      </c>
      <c r="J25" s="320" t="e">
        <f t="shared" si="6"/>
        <v>#DIV/0!</v>
      </c>
      <c r="K25" s="320" t="e">
        <f t="shared" si="6"/>
        <v>#DIV/0!</v>
      </c>
      <c r="L25" s="320" t="e">
        <f t="shared" si="6"/>
        <v>#DIV/0!</v>
      </c>
      <c r="M25" s="320" t="e">
        <f t="shared" si="6"/>
        <v>#DIV/0!</v>
      </c>
    </row>
    <row r="26" spans="2:13">
      <c r="B26" s="206" t="s">
        <v>2151</v>
      </c>
    </row>
    <row r="27" spans="2:13">
      <c r="B27" t="s">
        <v>211</v>
      </c>
    </row>
    <row r="28" spans="2:13">
      <c r="B28" t="s">
        <v>212</v>
      </c>
    </row>
    <row r="29" spans="2:13">
      <c r="M29" s="219" t="s">
        <v>3565</v>
      </c>
    </row>
  </sheetData>
  <phoneticPr fontId="0" type="noConversion"/>
  <pageMargins left="0.7" right="0.28000000000000003" top="0.98425196850393704" bottom="0.98425196850393704" header="0.51181102362204722" footer="0.51181102362204722"/>
  <pageSetup paperSize="9" scale="9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C1:HS66"/>
  <sheetViews>
    <sheetView showGridLines="0" showRowColHeaders="0" zoomScale="75" zoomScaleNormal="75" zoomScaleSheetLayoutView="100" workbookViewId="0">
      <selection activeCell="G47" sqref="G47"/>
    </sheetView>
  </sheetViews>
  <sheetFormatPr defaultColWidth="0" defaultRowHeight="12.75" zeroHeight="1"/>
  <cols>
    <col min="1" max="1" width="2.28515625" style="180" customWidth="1"/>
    <col min="2" max="2" width="2.5703125" style="180" customWidth="1"/>
    <col min="3" max="3" width="1.140625" style="180" customWidth="1"/>
    <col min="4" max="4" width="2.140625" style="180" customWidth="1"/>
    <col min="5" max="5" width="12.42578125" style="180" customWidth="1"/>
    <col min="6" max="6" width="15.5703125" style="180" customWidth="1"/>
    <col min="7" max="7" width="20" style="180" customWidth="1"/>
    <col min="8" max="11" width="14.28515625" style="180" customWidth="1"/>
    <col min="12" max="12" width="1.28515625" style="180" customWidth="1"/>
    <col min="13" max="13" width="2.140625" style="180" customWidth="1"/>
    <col min="14" max="227" width="2.140625" style="180" hidden="1" customWidth="1"/>
    <col min="228" max="16384" width="0" style="180" hidden="1"/>
  </cols>
  <sheetData>
    <row r="1" spans="3:12"/>
    <row r="2" spans="3:12" ht="12" customHeight="1">
      <c r="C2" s="181"/>
      <c r="D2" s="183"/>
      <c r="E2" s="183"/>
      <c r="F2" s="183"/>
      <c r="G2" s="183"/>
      <c r="H2" s="183"/>
      <c r="I2" s="183"/>
      <c r="J2" s="183"/>
      <c r="K2" s="183"/>
      <c r="L2" s="182"/>
    </row>
    <row r="3" spans="3:12">
      <c r="C3" s="194"/>
      <c r="D3" s="202" t="s">
        <v>3922</v>
      </c>
      <c r="L3" s="184"/>
    </row>
    <row r="4" spans="3:12" ht="6" customHeight="1">
      <c r="C4" s="188"/>
      <c r="L4" s="184"/>
    </row>
    <row r="5" spans="3:12">
      <c r="C5" s="194"/>
      <c r="D5" s="202"/>
      <c r="L5" s="184"/>
    </row>
    <row r="6" spans="3:12" ht="9" customHeight="1">
      <c r="C6" s="188"/>
      <c r="L6" s="184"/>
    </row>
    <row r="7" spans="3:12" ht="13.5" customHeight="1">
      <c r="C7" s="190"/>
      <c r="D7" s="705"/>
      <c r="E7" s="706"/>
      <c r="F7" s="758"/>
      <c r="G7" s="703"/>
      <c r="H7" s="759"/>
      <c r="I7" s="760" t="s">
        <v>915</v>
      </c>
      <c r="J7" s="1779" t="s">
        <v>916</v>
      </c>
      <c r="K7" s="1780"/>
      <c r="L7" s="184"/>
    </row>
    <row r="8" spans="3:12" ht="13.5" customHeight="1">
      <c r="C8" s="203"/>
      <c r="D8" s="707" t="s">
        <v>1727</v>
      </c>
      <c r="E8" s="761"/>
      <c r="F8" s="762" t="s">
        <v>913</v>
      </c>
      <c r="G8" s="708"/>
      <c r="H8" s="763" t="s">
        <v>1718</v>
      </c>
      <c r="I8" s="764" t="s">
        <v>914</v>
      </c>
      <c r="J8" s="704" t="s">
        <v>1728</v>
      </c>
      <c r="K8" s="704" t="s">
        <v>1729</v>
      </c>
      <c r="L8" s="184"/>
    </row>
    <row r="9" spans="3:12">
      <c r="C9" s="190"/>
      <c r="D9" s="1784"/>
      <c r="E9" s="1785"/>
      <c r="F9" s="1784"/>
      <c r="G9" s="1785"/>
      <c r="H9" s="1787"/>
      <c r="I9" s="1776"/>
      <c r="J9" s="1776"/>
      <c r="K9" s="1776"/>
      <c r="L9" s="184"/>
    </row>
    <row r="10" spans="3:12">
      <c r="C10" s="190"/>
      <c r="D10" s="1771"/>
      <c r="E10" s="1772"/>
      <c r="F10" s="1771"/>
      <c r="G10" s="1772"/>
      <c r="H10" s="1778"/>
      <c r="I10" s="1775"/>
      <c r="J10" s="1775"/>
      <c r="K10" s="1775"/>
      <c r="L10" s="184"/>
    </row>
    <row r="11" spans="3:12">
      <c r="C11" s="190"/>
      <c r="D11" s="1771"/>
      <c r="E11" s="1772"/>
      <c r="F11" s="1771"/>
      <c r="G11" s="1772"/>
      <c r="H11" s="1778"/>
      <c r="I11" s="1775"/>
      <c r="J11" s="1775"/>
      <c r="K11" s="1775"/>
      <c r="L11" s="184"/>
    </row>
    <row r="12" spans="3:12">
      <c r="C12" s="190"/>
      <c r="D12" s="1771"/>
      <c r="E12" s="1772"/>
      <c r="F12" s="1771"/>
      <c r="G12" s="1772"/>
      <c r="H12" s="1778"/>
      <c r="I12" s="1775"/>
      <c r="J12" s="1775"/>
      <c r="K12" s="1775"/>
      <c r="L12" s="184"/>
    </row>
    <row r="13" spans="3:12">
      <c r="C13" s="190"/>
      <c r="D13" s="1771"/>
      <c r="E13" s="1772"/>
      <c r="F13" s="1771"/>
      <c r="G13" s="1772"/>
      <c r="H13" s="1778"/>
      <c r="I13" s="1775"/>
      <c r="J13" s="1775"/>
      <c r="K13" s="1775"/>
      <c r="L13" s="184"/>
    </row>
    <row r="14" spans="3:12">
      <c r="C14" s="190"/>
      <c r="D14" s="1771"/>
      <c r="E14" s="1772"/>
      <c r="F14" s="1771"/>
      <c r="G14" s="1772"/>
      <c r="H14" s="1778"/>
      <c r="I14" s="1775"/>
      <c r="J14" s="1775"/>
      <c r="K14" s="1775"/>
      <c r="L14" s="184"/>
    </row>
    <row r="15" spans="3:12">
      <c r="C15" s="190"/>
      <c r="D15" s="1771"/>
      <c r="E15" s="1772"/>
      <c r="F15" s="1771"/>
      <c r="G15" s="1772"/>
      <c r="H15" s="1778"/>
      <c r="I15" s="1775"/>
      <c r="J15" s="1775"/>
      <c r="K15" s="1775"/>
      <c r="L15" s="184"/>
    </row>
    <row r="16" spans="3:12">
      <c r="C16" s="190"/>
      <c r="D16" s="1771"/>
      <c r="E16" s="1772"/>
      <c r="F16" s="1771"/>
      <c r="G16" s="1772"/>
      <c r="H16" s="1778"/>
      <c r="I16" s="1775"/>
      <c r="J16" s="1775"/>
      <c r="K16" s="1775"/>
      <c r="L16" s="184"/>
    </row>
    <row r="17" spans="3:12">
      <c r="C17" s="190"/>
      <c r="D17" s="1771"/>
      <c r="E17" s="1772"/>
      <c r="F17" s="1771"/>
      <c r="G17" s="1772"/>
      <c r="H17" s="1778"/>
      <c r="I17" s="1775"/>
      <c r="J17" s="1775"/>
      <c r="K17" s="1775"/>
      <c r="L17" s="184"/>
    </row>
    <row r="18" spans="3:12">
      <c r="C18" s="190"/>
      <c r="D18" s="1771"/>
      <c r="E18" s="1772"/>
      <c r="F18" s="1771"/>
      <c r="G18" s="1772"/>
      <c r="H18" s="1778"/>
      <c r="I18" s="1775"/>
      <c r="J18" s="1775"/>
      <c r="K18" s="1775"/>
      <c r="L18" s="184"/>
    </row>
    <row r="19" spans="3:12">
      <c r="C19" s="190"/>
      <c r="D19" s="1771"/>
      <c r="E19" s="1772"/>
      <c r="F19" s="1771"/>
      <c r="G19" s="1772"/>
      <c r="H19" s="1778"/>
      <c r="I19" s="1775"/>
      <c r="J19" s="1775"/>
      <c r="K19" s="1775"/>
      <c r="L19" s="184"/>
    </row>
    <row r="20" spans="3:12">
      <c r="C20" s="190"/>
      <c r="D20" s="1773"/>
      <c r="E20" s="1774"/>
      <c r="F20" s="1773"/>
      <c r="G20" s="1774"/>
      <c r="H20" s="1786"/>
      <c r="I20" s="1777"/>
      <c r="J20" s="1777"/>
      <c r="K20" s="1777"/>
      <c r="L20" s="184"/>
    </row>
    <row r="21" spans="3:12">
      <c r="C21" s="188"/>
      <c r="L21" s="184"/>
    </row>
    <row r="22" spans="3:12">
      <c r="C22" s="188"/>
      <c r="L22" s="184"/>
    </row>
    <row r="23" spans="3:12">
      <c r="C23" s="188"/>
      <c r="L23" s="184"/>
    </row>
    <row r="24" spans="3:12">
      <c r="C24" s="194"/>
      <c r="D24" s="202" t="s">
        <v>1457</v>
      </c>
      <c r="L24" s="184"/>
    </row>
    <row r="25" spans="3:12">
      <c r="C25" s="188"/>
      <c r="J25" s="345" t="s">
        <v>2131</v>
      </c>
      <c r="K25" s="189"/>
      <c r="L25" s="184"/>
    </row>
    <row r="26" spans="3:12" ht="24" customHeight="1">
      <c r="C26" s="188"/>
      <c r="E26" s="184"/>
      <c r="F26" s="765" t="s">
        <v>1730</v>
      </c>
      <c r="G26" s="766"/>
      <c r="H26" s="767" t="str">
        <f>IF('F1'!AP39="","0",YEAR('F1'!AP39)-3)</f>
        <v>0</v>
      </c>
      <c r="I26" s="767">
        <f>H26+1</f>
        <v>1</v>
      </c>
      <c r="J26" s="768">
        <f>I26+1</f>
        <v>2</v>
      </c>
      <c r="K26" s="191"/>
      <c r="L26" s="184"/>
    </row>
    <row r="27" spans="3:12">
      <c r="C27" s="188"/>
      <c r="E27" s="184"/>
      <c r="F27" s="192" t="s">
        <v>1713</v>
      </c>
      <c r="H27" s="736"/>
      <c r="I27" s="736"/>
      <c r="J27" s="736"/>
      <c r="K27" s="188"/>
      <c r="L27" s="184"/>
    </row>
    <row r="28" spans="3:12">
      <c r="C28" s="188"/>
      <c r="E28" s="184"/>
      <c r="F28" s="651" t="s">
        <v>4855</v>
      </c>
      <c r="H28" s="737"/>
      <c r="I28" s="737"/>
      <c r="J28" s="737"/>
      <c r="K28" s="188"/>
      <c r="L28" s="184"/>
    </row>
    <row r="29" spans="3:12">
      <c r="C29" s="188"/>
      <c r="E29" s="184"/>
      <c r="F29" s="192" t="s">
        <v>1731</v>
      </c>
      <c r="H29" s="737"/>
      <c r="I29" s="737"/>
      <c r="J29" s="737"/>
      <c r="K29" s="188"/>
      <c r="L29" s="184"/>
    </row>
    <row r="30" spans="3:12">
      <c r="C30" s="188"/>
      <c r="E30" s="184"/>
      <c r="F30" s="192" t="s">
        <v>4856</v>
      </c>
      <c r="H30" s="737"/>
      <c r="I30" s="737"/>
      <c r="J30" s="737"/>
      <c r="K30" s="188"/>
      <c r="L30" s="184"/>
    </row>
    <row r="31" spans="3:12">
      <c r="C31" s="188"/>
      <c r="E31" s="184"/>
      <c r="F31" s="193" t="s">
        <v>4857</v>
      </c>
      <c r="G31" s="187"/>
      <c r="H31" s="738"/>
      <c r="I31" s="738"/>
      <c r="J31" s="738"/>
      <c r="K31" s="188"/>
      <c r="L31" s="184"/>
    </row>
    <row r="32" spans="3:12">
      <c r="C32" s="188"/>
      <c r="L32" s="184"/>
    </row>
    <row r="33" spans="3:12">
      <c r="C33" s="188"/>
      <c r="L33" s="184"/>
    </row>
    <row r="34" spans="3:12">
      <c r="C34" s="188"/>
      <c r="L34" s="184"/>
    </row>
    <row r="35" spans="3:12">
      <c r="C35" s="194"/>
      <c r="D35" s="202" t="s">
        <v>1458</v>
      </c>
      <c r="L35" s="184"/>
    </row>
    <row r="36" spans="3:12">
      <c r="C36" s="188"/>
      <c r="K36" s="345" t="s">
        <v>2131</v>
      </c>
      <c r="L36" s="184"/>
    </row>
    <row r="37" spans="3:12" ht="24" customHeight="1">
      <c r="C37" s="204"/>
      <c r="D37" s="769" t="s">
        <v>872</v>
      </c>
      <c r="E37" s="769"/>
      <c r="F37" s="766"/>
      <c r="G37" s="767" t="str">
        <f>IF('F1'!AP39="","0",YEAR('F1'!AP39)-5)</f>
        <v>0</v>
      </c>
      <c r="H37" s="767">
        <f>G37+1</f>
        <v>1</v>
      </c>
      <c r="I37" s="767">
        <f>H37+1</f>
        <v>2</v>
      </c>
      <c r="J37" s="767">
        <f>I37+1</f>
        <v>3</v>
      </c>
      <c r="K37" s="767">
        <f>J37+1</f>
        <v>4</v>
      </c>
      <c r="L37" s="184"/>
    </row>
    <row r="38" spans="3:12">
      <c r="C38" s="188"/>
      <c r="D38" s="1765"/>
      <c r="E38" s="1766"/>
      <c r="F38" s="1767"/>
      <c r="G38" s="736"/>
      <c r="H38" s="736"/>
      <c r="I38" s="736"/>
      <c r="J38" s="736"/>
      <c r="K38" s="736"/>
      <c r="L38" s="184"/>
    </row>
    <row r="39" spans="3:12">
      <c r="C39" s="188"/>
      <c r="D39" s="1768"/>
      <c r="E39" s="1769"/>
      <c r="F39" s="1770"/>
      <c r="G39" s="737"/>
      <c r="H39" s="737"/>
      <c r="I39" s="737"/>
      <c r="J39" s="737"/>
      <c r="K39" s="737"/>
      <c r="L39" s="184"/>
    </row>
    <row r="40" spans="3:12">
      <c r="C40" s="188"/>
      <c r="D40" s="1768"/>
      <c r="E40" s="1769"/>
      <c r="F40" s="1770"/>
      <c r="G40" s="737"/>
      <c r="H40" s="737"/>
      <c r="I40" s="737"/>
      <c r="J40" s="737"/>
      <c r="K40" s="737"/>
      <c r="L40" s="184"/>
    </row>
    <row r="41" spans="3:12">
      <c r="C41" s="188"/>
      <c r="D41" s="1768"/>
      <c r="E41" s="1769"/>
      <c r="F41" s="1770"/>
      <c r="G41" s="737"/>
      <c r="H41" s="737"/>
      <c r="I41" s="737"/>
      <c r="J41" s="737"/>
      <c r="K41" s="737"/>
      <c r="L41" s="184"/>
    </row>
    <row r="42" spans="3:12">
      <c r="C42" s="188"/>
      <c r="D42" s="1768"/>
      <c r="E42" s="1769"/>
      <c r="F42" s="1770"/>
      <c r="G42" s="737"/>
      <c r="H42" s="737"/>
      <c r="I42" s="737"/>
      <c r="J42" s="737"/>
      <c r="K42" s="737"/>
      <c r="L42" s="184"/>
    </row>
    <row r="43" spans="3:12">
      <c r="C43" s="188"/>
      <c r="D43" s="1768"/>
      <c r="E43" s="1769"/>
      <c r="F43" s="1770"/>
      <c r="G43" s="737"/>
      <c r="H43" s="737"/>
      <c r="I43" s="737"/>
      <c r="J43" s="737"/>
      <c r="K43" s="737"/>
      <c r="L43" s="184"/>
    </row>
    <row r="44" spans="3:12">
      <c r="C44" s="188"/>
      <c r="D44" s="1768"/>
      <c r="E44" s="1769"/>
      <c r="F44" s="1770"/>
      <c r="G44" s="737"/>
      <c r="H44" s="737"/>
      <c r="I44" s="737"/>
      <c r="J44" s="737"/>
      <c r="K44" s="737"/>
      <c r="L44" s="184"/>
    </row>
    <row r="45" spans="3:12">
      <c r="C45" s="188"/>
      <c r="D45" s="1762"/>
      <c r="E45" s="1763"/>
      <c r="F45" s="1764"/>
      <c r="G45" s="738"/>
      <c r="H45" s="738"/>
      <c r="I45" s="738"/>
      <c r="J45" s="738"/>
      <c r="K45" s="738"/>
      <c r="L45" s="184"/>
    </row>
    <row r="46" spans="3:12" ht="12.75" customHeight="1">
      <c r="C46" s="204"/>
      <c r="D46" s="765" t="s">
        <v>873</v>
      </c>
      <c r="E46" s="766"/>
      <c r="F46" s="766"/>
      <c r="G46" s="770">
        <f>SUM(G38:G45)</f>
        <v>0</v>
      </c>
      <c r="H46" s="770">
        <f>SUM(H38:H45)</f>
        <v>0</v>
      </c>
      <c r="I46" s="770">
        <f>SUM(I38:I45)</f>
        <v>0</v>
      </c>
      <c r="J46" s="770">
        <f>SUM(J38:J45)</f>
        <v>0</v>
      </c>
      <c r="K46" s="770">
        <f>SUM(K38:K45)</f>
        <v>0</v>
      </c>
      <c r="L46" s="184"/>
    </row>
    <row r="47" spans="3:12" ht="12" customHeight="1">
      <c r="C47" s="204"/>
      <c r="D47" s="771" t="s">
        <v>1732</v>
      </c>
      <c r="E47" s="772"/>
      <c r="F47" s="772"/>
      <c r="G47" s="848"/>
      <c r="H47" s="849"/>
      <c r="I47" s="850"/>
      <c r="J47" s="848"/>
      <c r="K47" s="851"/>
      <c r="L47" s="184"/>
    </row>
    <row r="48" spans="3:12">
      <c r="C48" s="188"/>
      <c r="L48" s="184"/>
    </row>
    <row r="49" spans="3:44">
      <c r="C49" s="188"/>
      <c r="L49" s="184"/>
    </row>
    <row r="50" spans="3:44">
      <c r="C50" s="188"/>
      <c r="L50" s="184"/>
    </row>
    <row r="51" spans="3:44">
      <c r="C51" s="188"/>
      <c r="L51" s="184"/>
    </row>
    <row r="52" spans="3:44">
      <c r="C52" s="188"/>
      <c r="L52" s="184"/>
    </row>
    <row r="53" spans="3:44">
      <c r="C53" s="188"/>
      <c r="L53" s="184"/>
    </row>
    <row r="54" spans="3:44">
      <c r="C54" s="188"/>
      <c r="L54" s="184"/>
    </row>
    <row r="55" spans="3:44">
      <c r="C55" s="188"/>
      <c r="L55" s="184"/>
    </row>
    <row r="56" spans="3:44">
      <c r="C56" s="188"/>
      <c r="L56" s="184"/>
    </row>
    <row r="57" spans="3:44">
      <c r="C57" s="188"/>
      <c r="L57" s="184"/>
    </row>
    <row r="58" spans="3:44">
      <c r="C58" s="188"/>
      <c r="L58" s="184"/>
    </row>
    <row r="59" spans="3:44">
      <c r="C59" s="188"/>
      <c r="L59" s="184"/>
    </row>
    <row r="60" spans="3:44">
      <c r="C60" s="185"/>
      <c r="D60" s="187"/>
      <c r="E60" s="187"/>
      <c r="F60" s="187"/>
      <c r="G60" s="187"/>
      <c r="H60" s="187"/>
      <c r="I60" s="187"/>
      <c r="J60" s="187"/>
      <c r="K60" s="187"/>
      <c r="L60" s="186"/>
    </row>
    <row r="61" spans="3:44"/>
    <row r="62" spans="3:44">
      <c r="C62" s="3" t="s">
        <v>3811</v>
      </c>
      <c r="D62" s="2"/>
      <c r="E62" s="2"/>
      <c r="F62" s="2"/>
      <c r="G62" s="2"/>
      <c r="H62" s="2"/>
      <c r="I62" s="2"/>
      <c r="J62" s="2"/>
      <c r="K62" s="2"/>
      <c r="L62" s="830"/>
      <c r="M62" s="480"/>
      <c r="N62" s="480"/>
      <c r="O62" s="480"/>
      <c r="P62" s="480"/>
      <c r="Q62" s="480"/>
      <c r="R62" s="480"/>
      <c r="S62" s="480"/>
      <c r="T62" s="480"/>
      <c r="U62" s="480"/>
      <c r="V62" s="480"/>
      <c r="W62" s="480"/>
      <c r="X62" s="480"/>
      <c r="Y62" s="480"/>
      <c r="Z62" s="480"/>
      <c r="AA62" s="480"/>
      <c r="AB62" s="480"/>
      <c r="AC62" s="480"/>
      <c r="AD62" s="480"/>
      <c r="AE62" s="480"/>
      <c r="AF62" s="480"/>
      <c r="AG62" s="480"/>
      <c r="AH62" s="480"/>
      <c r="AI62" s="480"/>
      <c r="AJ62" s="480"/>
      <c r="AK62" s="480"/>
      <c r="AL62" s="480"/>
      <c r="AM62" s="480"/>
      <c r="AN62" s="480"/>
      <c r="AO62" s="480"/>
      <c r="AP62" s="480"/>
      <c r="AQ62" s="480"/>
      <c r="AR62" s="480"/>
    </row>
    <row r="63" spans="3:44" ht="4.5" customHeight="1">
      <c r="C63" s="477"/>
      <c r="D63" s="477"/>
      <c r="E63" s="477"/>
      <c r="F63" s="477"/>
      <c r="G63" s="477"/>
      <c r="H63" s="477"/>
      <c r="I63" s="477"/>
      <c r="J63" s="477"/>
      <c r="K63" s="477"/>
      <c r="M63" s="477"/>
      <c r="N63" s="477"/>
      <c r="O63" s="477"/>
      <c r="P63" s="477"/>
      <c r="Q63" s="477"/>
      <c r="R63" s="477"/>
      <c r="S63" s="477"/>
      <c r="T63" s="477"/>
      <c r="U63" s="477"/>
      <c r="V63" s="477"/>
      <c r="W63" s="477"/>
      <c r="X63" s="477"/>
      <c r="Y63" s="477"/>
      <c r="Z63" s="477"/>
      <c r="AA63" s="477"/>
      <c r="AB63" s="477"/>
      <c r="AC63" s="477"/>
      <c r="AD63" s="477"/>
      <c r="AE63" s="477"/>
      <c r="AF63" s="477"/>
      <c r="AG63" s="477"/>
      <c r="AH63" s="477"/>
      <c r="AI63" s="477"/>
      <c r="AJ63" s="477"/>
      <c r="AK63" s="477"/>
      <c r="AL63" s="477"/>
      <c r="AM63" s="477"/>
      <c r="AN63" s="477"/>
      <c r="AO63" s="477"/>
      <c r="AP63" s="477"/>
      <c r="AQ63" s="477"/>
      <c r="AR63" s="477"/>
    </row>
    <row r="64" spans="3:44">
      <c r="C64" s="1781">
        <f>'F1'!$K$19</f>
        <v>0</v>
      </c>
      <c r="D64" s="1782"/>
      <c r="E64" s="1782"/>
      <c r="F64" s="1782"/>
      <c r="G64" s="1782"/>
      <c r="H64" s="1782"/>
      <c r="I64" s="1782"/>
      <c r="J64" s="1782"/>
      <c r="K64" s="1782"/>
      <c r="L64" s="1783"/>
      <c r="M64" s="479"/>
      <c r="N64" s="479"/>
      <c r="O64" s="479"/>
      <c r="P64" s="479"/>
      <c r="Q64" s="479"/>
      <c r="R64" s="479"/>
      <c r="S64" s="479"/>
      <c r="T64" s="479"/>
      <c r="U64" s="479"/>
      <c r="V64" s="479"/>
      <c r="W64" s="479"/>
      <c r="X64" s="479"/>
      <c r="Y64" s="479"/>
      <c r="Z64" s="479"/>
      <c r="AA64" s="479"/>
      <c r="AB64" s="479"/>
      <c r="AC64" s="479"/>
      <c r="AD64" s="479"/>
      <c r="AE64" s="479"/>
      <c r="AF64" s="479"/>
      <c r="AG64" s="479"/>
      <c r="AH64" s="479"/>
      <c r="AI64" s="479"/>
      <c r="AJ64" s="479"/>
      <c r="AK64" s="479"/>
      <c r="AL64" s="479"/>
      <c r="AM64" s="479"/>
      <c r="AN64" s="479"/>
      <c r="AO64" s="479"/>
      <c r="AP64" s="479"/>
      <c r="AQ64" s="479"/>
      <c r="AR64" s="479"/>
    </row>
    <row r="65" spans="12:12"/>
    <row r="66" spans="12:12">
      <c r="L66" s="196" t="s">
        <v>2122</v>
      </c>
    </row>
  </sheetData>
  <sheetProtection algorithmName="SHA-512" hashValue="Wps2HjGYnCQlE1oO1lh+rFFmE+pvUqKHGUR15HOE2PM630kkVaeY3D47tTSYx0BuHVXEXdCfuUxLi3H9mfRKtQ==" saltValue="kcYKneWYNEXjSKQFvMAgZQ==" spinCount="100000" sheet="1" objects="1" scenarios="1" selectLockedCells="1"/>
  <mergeCells count="46">
    <mergeCell ref="J7:K7"/>
    <mergeCell ref="C64:L64"/>
    <mergeCell ref="D9:E10"/>
    <mergeCell ref="D11:E12"/>
    <mergeCell ref="D13:E14"/>
    <mergeCell ref="D15:E16"/>
    <mergeCell ref="H19:H20"/>
    <mergeCell ref="F13:G14"/>
    <mergeCell ref="F15:G16"/>
    <mergeCell ref="F17:G18"/>
    <mergeCell ref="F9:G10"/>
    <mergeCell ref="F11:G12"/>
    <mergeCell ref="I11:I12"/>
    <mergeCell ref="I13:I14"/>
    <mergeCell ref="I17:I18"/>
    <mergeCell ref="H9:H10"/>
    <mergeCell ref="J13:J14"/>
    <mergeCell ref="K13:K14"/>
    <mergeCell ref="H13:H14"/>
    <mergeCell ref="H15:H16"/>
    <mergeCell ref="J15:J16"/>
    <mergeCell ref="K15:K16"/>
    <mergeCell ref="D17:E18"/>
    <mergeCell ref="D19:E20"/>
    <mergeCell ref="J17:J18"/>
    <mergeCell ref="K17:K18"/>
    <mergeCell ref="J9:J10"/>
    <mergeCell ref="K9:K10"/>
    <mergeCell ref="J11:J12"/>
    <mergeCell ref="K19:K20"/>
    <mergeCell ref="I19:I20"/>
    <mergeCell ref="J19:J20"/>
    <mergeCell ref="F19:G20"/>
    <mergeCell ref="H11:H12"/>
    <mergeCell ref="H17:H18"/>
    <mergeCell ref="I15:I16"/>
    <mergeCell ref="I9:I10"/>
    <mergeCell ref="K11:K12"/>
    <mergeCell ref="D45:F45"/>
    <mergeCell ref="D38:F38"/>
    <mergeCell ref="D39:F39"/>
    <mergeCell ref="D40:F40"/>
    <mergeCell ref="D41:F41"/>
    <mergeCell ref="D42:F42"/>
    <mergeCell ref="D43:F43"/>
    <mergeCell ref="D44:F44"/>
  </mergeCells>
  <phoneticPr fontId="0" type="noConversion"/>
  <dataValidations count="1">
    <dataValidation type="list" allowBlank="1" showInputMessage="1" showErrorMessage="1" sqref="H9:H20" xr:uid="{00000000-0002-0000-0400-000000000000}">
      <formula1>Distrito</formula1>
    </dataValidation>
  </dataValidations>
  <printOptions horizontalCentered="1"/>
  <pageMargins left="0.28999999999999998" right="0.27" top="0.49" bottom="0.62" header="0.7" footer="0.88"/>
  <pageSetup paperSize="9" scale="90" orientation="portrait"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52"/>
  </sheetPr>
  <dimension ref="A1:AK64"/>
  <sheetViews>
    <sheetView showGridLines="0" zoomScaleNormal="100" workbookViewId="0">
      <selection activeCell="AI64" sqref="AI64"/>
    </sheetView>
  </sheetViews>
  <sheetFormatPr defaultColWidth="7.85546875" defaultRowHeight="12"/>
  <cols>
    <col min="1" max="1" width="2.140625" style="163" customWidth="1"/>
    <col min="2" max="2" width="3" style="163" customWidth="1"/>
    <col min="3" max="4" width="2.140625" style="163" customWidth="1"/>
    <col min="5" max="5" width="4.140625" style="163" customWidth="1"/>
    <col min="6" max="8" width="2.140625" style="163" customWidth="1"/>
    <col min="9" max="9" width="3.28515625" style="163" customWidth="1"/>
    <col min="10" max="17" width="2.140625" style="163" customWidth="1"/>
    <col min="18" max="18" width="8.140625" style="163" customWidth="1"/>
    <col min="19" max="28" width="2.140625" style="163" customWidth="1"/>
    <col min="29" max="29" width="3.85546875" style="163" customWidth="1"/>
    <col min="30" max="34" width="2.140625" style="163" customWidth="1"/>
    <col min="35" max="35" width="1.7109375" style="163" customWidth="1"/>
    <col min="36" max="36" width="2.140625" style="163" customWidth="1"/>
    <col min="37" max="37" width="2.140625" style="163" hidden="1" customWidth="1"/>
    <col min="38" max="39" width="2.140625" style="163" customWidth="1"/>
    <col min="40" max="40" width="2" style="163" customWidth="1"/>
    <col min="41" max="249" width="2.140625" style="163" customWidth="1"/>
    <col min="250" max="16384" width="7.85546875" style="163"/>
  </cols>
  <sheetData>
    <row r="1" spans="1:37" ht="4.5" customHeight="1">
      <c r="A1" s="164"/>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6"/>
    </row>
    <row r="2" spans="1:37" ht="24" customHeight="1">
      <c r="A2" s="377"/>
      <c r="B2" s="358" t="s">
        <v>2410</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168"/>
    </row>
    <row r="3" spans="1:37" ht="6" customHeight="1">
      <c r="A3" s="198"/>
      <c r="B3" s="199"/>
      <c r="C3" s="199"/>
      <c r="D3" s="199"/>
      <c r="E3" s="199"/>
      <c r="F3" s="200"/>
      <c r="G3" s="200"/>
      <c r="H3" s="200"/>
      <c r="I3" s="200"/>
      <c r="J3" s="200"/>
      <c r="K3" s="200"/>
      <c r="L3" s="200"/>
      <c r="M3" s="200"/>
      <c r="N3" s="200"/>
      <c r="O3" s="200"/>
      <c r="P3" s="199"/>
      <c r="Q3" s="199"/>
      <c r="R3" s="199"/>
      <c r="S3" s="199"/>
      <c r="T3" s="199"/>
      <c r="U3" s="199"/>
      <c r="V3" s="199"/>
      <c r="W3" s="199"/>
      <c r="X3" s="199"/>
      <c r="Y3" s="199"/>
      <c r="Z3" s="199"/>
      <c r="AA3" s="199"/>
      <c r="AB3" s="199"/>
      <c r="AC3" s="199"/>
      <c r="AD3" s="199"/>
      <c r="AE3" s="199"/>
      <c r="AF3" s="199"/>
      <c r="AG3" s="199"/>
      <c r="AH3" s="199"/>
      <c r="AI3" s="199"/>
      <c r="AJ3" s="168"/>
    </row>
    <row r="4" spans="1:37" ht="20.25" customHeight="1">
      <c r="A4" s="198"/>
      <c r="B4" s="199"/>
      <c r="C4" s="199"/>
      <c r="D4" s="199"/>
      <c r="E4" s="199"/>
      <c r="F4" s="200"/>
      <c r="G4" s="200"/>
      <c r="H4" s="200"/>
      <c r="I4" s="200"/>
      <c r="J4" s="200"/>
      <c r="K4" s="200"/>
      <c r="L4" s="200"/>
      <c r="M4" s="200"/>
      <c r="N4" s="200"/>
      <c r="O4" s="200"/>
      <c r="P4" s="199"/>
      <c r="Q4" s="199"/>
      <c r="R4" s="199"/>
      <c r="S4" s="199"/>
      <c r="T4" s="199"/>
      <c r="U4" s="199"/>
      <c r="V4" s="199"/>
      <c r="W4" s="199"/>
      <c r="X4" s="199"/>
      <c r="Y4" s="199"/>
      <c r="Z4" s="199"/>
      <c r="AA4" s="199"/>
      <c r="AB4" s="199"/>
      <c r="AC4" s="199"/>
      <c r="AD4" s="199"/>
      <c r="AE4" s="199"/>
      <c r="AF4" s="199"/>
      <c r="AG4" s="199"/>
      <c r="AH4" s="199"/>
      <c r="AI4" s="199"/>
      <c r="AJ4" s="168"/>
    </row>
    <row r="5" spans="1:37">
      <c r="A5" s="167"/>
      <c r="AC5" s="1794" t="s">
        <v>2125</v>
      </c>
      <c r="AD5" s="1794"/>
      <c r="AE5" s="1794"/>
      <c r="AF5" s="1794"/>
      <c r="AG5" s="1794"/>
      <c r="AH5" s="1794"/>
      <c r="AI5" s="201"/>
      <c r="AJ5" s="168"/>
    </row>
    <row r="6" spans="1:37" s="391" customFormat="1">
      <c r="A6" s="389"/>
      <c r="B6" s="390" t="s">
        <v>917</v>
      </c>
      <c r="C6" s="390"/>
      <c r="D6" s="390"/>
      <c r="E6" s="390"/>
      <c r="F6" s="390"/>
      <c r="G6" s="390"/>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J6" s="392"/>
    </row>
    <row r="7" spans="1:37" s="391" customFormat="1">
      <c r="A7" s="389"/>
      <c r="B7" s="390"/>
      <c r="C7" s="390"/>
      <c r="D7" s="390"/>
      <c r="E7" s="390"/>
      <c r="F7" s="390"/>
      <c r="G7" s="390"/>
      <c r="H7" s="390"/>
      <c r="I7" s="390"/>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J7" s="392"/>
      <c r="AK7" s="391" t="b">
        <v>0</v>
      </c>
    </row>
    <row r="8" spans="1:37" s="391" customFormat="1">
      <c r="A8" s="389"/>
      <c r="B8" s="390"/>
      <c r="C8" s="390"/>
      <c r="D8" s="390"/>
      <c r="E8" s="390"/>
      <c r="F8" s="390"/>
      <c r="G8" s="390"/>
      <c r="H8" s="390"/>
      <c r="I8" s="390"/>
      <c r="J8" s="390"/>
      <c r="K8" s="390"/>
      <c r="L8" s="390"/>
      <c r="M8" s="390"/>
      <c r="N8" s="390"/>
      <c r="O8" s="390"/>
      <c r="P8" s="390"/>
      <c r="Q8" s="390"/>
      <c r="R8" s="390"/>
      <c r="S8" s="390"/>
      <c r="T8" s="390"/>
      <c r="U8" s="390"/>
      <c r="V8" s="390"/>
      <c r="W8" s="390"/>
      <c r="X8" s="390"/>
      <c r="Y8" s="390"/>
      <c r="Z8" s="390"/>
      <c r="AA8" s="390"/>
      <c r="AB8" s="390"/>
      <c r="AC8" s="390"/>
      <c r="AD8" s="390"/>
      <c r="AE8" s="390"/>
      <c r="AF8" s="390"/>
      <c r="AG8" s="390"/>
      <c r="AH8" s="390"/>
      <c r="AJ8" s="392"/>
    </row>
    <row r="9" spans="1:37" s="391" customFormat="1">
      <c r="A9" s="389"/>
      <c r="B9" s="390"/>
      <c r="C9" s="390"/>
      <c r="D9" s="390"/>
      <c r="E9" s="390"/>
      <c r="F9" s="390"/>
      <c r="G9" s="390"/>
      <c r="H9" s="390"/>
      <c r="I9" s="390"/>
      <c r="J9" s="390"/>
      <c r="K9" s="390"/>
      <c r="L9" s="390"/>
      <c r="M9" s="390"/>
      <c r="N9" s="390"/>
      <c r="O9" s="390"/>
      <c r="P9" s="390"/>
      <c r="Q9" s="390"/>
      <c r="R9" s="390"/>
      <c r="S9" s="390"/>
      <c r="T9" s="390"/>
      <c r="U9" s="390"/>
      <c r="V9" s="390"/>
      <c r="W9" s="390"/>
      <c r="X9" s="390"/>
      <c r="Y9" s="390"/>
      <c r="Z9" s="390"/>
      <c r="AA9" s="390"/>
      <c r="AB9" s="390"/>
      <c r="AC9" s="390"/>
      <c r="AD9" s="390"/>
      <c r="AE9" s="390"/>
      <c r="AF9" s="390"/>
      <c r="AG9" s="390"/>
      <c r="AH9" s="390"/>
      <c r="AJ9" s="392"/>
    </row>
    <row r="10" spans="1:37" s="391" customFormat="1">
      <c r="A10" s="389"/>
      <c r="B10" s="390"/>
      <c r="C10" s="390"/>
      <c r="D10" s="390"/>
      <c r="E10" s="390"/>
      <c r="F10" s="390"/>
      <c r="G10" s="390"/>
      <c r="H10" s="390"/>
      <c r="I10" s="390"/>
      <c r="J10" s="390"/>
      <c r="K10" s="390"/>
      <c r="L10" s="390"/>
      <c r="M10" s="390"/>
      <c r="N10" s="390"/>
      <c r="O10" s="390"/>
      <c r="P10" s="390"/>
      <c r="Q10" s="390"/>
      <c r="R10" s="390"/>
      <c r="S10" s="390"/>
      <c r="T10" s="390"/>
      <c r="U10" s="390"/>
      <c r="V10" s="390"/>
      <c r="W10" s="390"/>
      <c r="X10" s="390"/>
      <c r="Y10" s="390"/>
      <c r="Z10" s="390"/>
      <c r="AA10" s="390"/>
      <c r="AB10" s="390"/>
      <c r="AC10" s="390"/>
      <c r="AD10" s="390"/>
      <c r="AE10" s="390"/>
      <c r="AF10" s="390"/>
      <c r="AG10" s="390"/>
      <c r="AH10" s="390"/>
      <c r="AJ10" s="392"/>
    </row>
    <row r="11" spans="1:37" s="391" customFormat="1">
      <c r="A11" s="389"/>
      <c r="AJ11" s="392"/>
    </row>
    <row r="12" spans="1:37" s="391" customFormat="1">
      <c r="A12" s="389"/>
      <c r="AJ12" s="392"/>
    </row>
    <row r="13" spans="1:37" s="391" customFormat="1">
      <c r="A13" s="389"/>
      <c r="B13" s="195" t="s">
        <v>918</v>
      </c>
      <c r="D13" s="390"/>
      <c r="E13" s="390"/>
      <c r="F13" s="390"/>
      <c r="G13" s="390"/>
      <c r="H13" s="390"/>
      <c r="I13" s="390"/>
      <c r="J13" s="390"/>
      <c r="K13" s="390"/>
      <c r="L13" s="390"/>
      <c r="M13" s="390"/>
      <c r="N13" s="390"/>
      <c r="O13" s="390"/>
      <c r="P13" s="390"/>
      <c r="Q13" s="390"/>
      <c r="R13" s="390"/>
      <c r="S13" s="390"/>
      <c r="T13" s="390"/>
      <c r="U13" s="390"/>
      <c r="V13" s="390"/>
      <c r="W13" s="390"/>
      <c r="X13" s="390"/>
      <c r="Y13" s="390"/>
      <c r="Z13" s="390"/>
      <c r="AA13" s="390"/>
      <c r="AB13" s="390"/>
      <c r="AC13" s="390"/>
      <c r="AD13" s="390"/>
      <c r="AE13" s="390"/>
      <c r="AF13" s="390"/>
      <c r="AG13" s="390"/>
      <c r="AH13" s="390"/>
      <c r="AJ13" s="392"/>
    </row>
    <row r="14" spans="1:37" s="391" customFormat="1">
      <c r="A14" s="389"/>
      <c r="B14" s="390"/>
      <c r="D14" s="390"/>
      <c r="E14" s="390"/>
      <c r="F14" s="390"/>
      <c r="G14" s="390"/>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J14" s="392"/>
    </row>
    <row r="15" spans="1:37" s="391" customFormat="1">
      <c r="A15" s="389"/>
      <c r="AJ15" s="392"/>
      <c r="AK15" s="391" t="b">
        <v>0</v>
      </c>
    </row>
    <row r="16" spans="1:37" s="391" customFormat="1">
      <c r="A16" s="389"/>
      <c r="L16" s="393"/>
      <c r="S16" s="1791"/>
      <c r="T16" s="1792"/>
      <c r="U16" s="1792"/>
      <c r="V16" s="1792"/>
      <c r="W16" s="1792"/>
      <c r="X16" s="1793"/>
      <c r="AB16" s="394"/>
      <c r="AC16" s="394"/>
      <c r="AD16" s="394"/>
      <c r="AE16" s="394"/>
      <c r="AF16" s="394"/>
      <c r="AG16" s="394"/>
      <c r="AJ16" s="392"/>
    </row>
    <row r="17" spans="1:37" s="391" customFormat="1">
      <c r="A17" s="389"/>
      <c r="AJ17" s="392"/>
    </row>
    <row r="18" spans="1:37" s="391" customFormat="1">
      <c r="A18" s="389"/>
      <c r="L18" s="393"/>
      <c r="S18" s="1791"/>
      <c r="T18" s="1792"/>
      <c r="U18" s="1792"/>
      <c r="V18" s="1792"/>
      <c r="W18" s="1792"/>
      <c r="X18" s="1793"/>
      <c r="AB18" s="394"/>
      <c r="AC18" s="394"/>
      <c r="AD18" s="394"/>
      <c r="AE18" s="394"/>
      <c r="AF18" s="394"/>
      <c r="AG18" s="394"/>
      <c r="AJ18" s="392"/>
      <c r="AK18" s="391" t="b">
        <v>0</v>
      </c>
    </row>
    <row r="19" spans="1:37" s="391" customFormat="1">
      <c r="A19" s="389"/>
      <c r="AJ19" s="392"/>
    </row>
    <row r="20" spans="1:37" s="391" customFormat="1">
      <c r="A20" s="389"/>
      <c r="B20" s="195" t="s">
        <v>4860</v>
      </c>
      <c r="D20" s="390"/>
      <c r="E20" s="390"/>
      <c r="F20" s="390"/>
      <c r="G20" s="390"/>
      <c r="H20" s="390"/>
      <c r="I20" s="390"/>
      <c r="J20" s="390"/>
      <c r="K20" s="390"/>
      <c r="L20" s="390"/>
      <c r="M20" s="390"/>
      <c r="N20" s="390"/>
      <c r="O20" s="390"/>
      <c r="P20" s="390"/>
      <c r="Q20" s="390"/>
      <c r="R20" s="390"/>
      <c r="S20" s="390"/>
      <c r="T20" s="390"/>
      <c r="U20" s="390"/>
      <c r="V20" s="390"/>
      <c r="W20" s="390"/>
      <c r="X20" s="390"/>
      <c r="Y20" s="390"/>
      <c r="Z20" s="390"/>
      <c r="AA20" s="390"/>
      <c r="AB20" s="390"/>
      <c r="AC20" s="390"/>
      <c r="AD20" s="390"/>
      <c r="AE20" s="390"/>
      <c r="AF20" s="390"/>
      <c r="AG20" s="390"/>
      <c r="AH20" s="390"/>
      <c r="AJ20" s="392"/>
      <c r="AK20" s="391" t="b">
        <v>0</v>
      </c>
    </row>
    <row r="21" spans="1:37" s="391" customFormat="1">
      <c r="A21" s="389"/>
      <c r="AJ21" s="392"/>
    </row>
    <row r="22" spans="1:37" s="391" customFormat="1">
      <c r="A22" s="389"/>
      <c r="B22" s="390" t="s">
        <v>4859</v>
      </c>
      <c r="C22" s="390"/>
      <c r="D22" s="390"/>
      <c r="E22" s="390"/>
      <c r="F22" s="390"/>
      <c r="G22" s="390"/>
      <c r="H22" s="390"/>
      <c r="I22" s="390"/>
      <c r="J22" s="390"/>
      <c r="K22" s="390"/>
      <c r="L22" s="390"/>
      <c r="M22" s="390"/>
      <c r="N22" s="390"/>
      <c r="O22" s="390"/>
      <c r="P22" s="390"/>
      <c r="Q22" s="390"/>
      <c r="R22" s="390"/>
      <c r="S22" s="390"/>
      <c r="T22" s="390"/>
      <c r="U22" s="390"/>
      <c r="V22" s="390"/>
      <c r="W22" s="390"/>
      <c r="X22" s="390"/>
      <c r="Y22" s="390"/>
      <c r="Z22" s="390"/>
      <c r="AA22" s="390"/>
      <c r="AB22" s="390"/>
      <c r="AC22" s="390"/>
      <c r="AD22" s="390"/>
      <c r="AE22" s="390"/>
      <c r="AF22" s="390"/>
      <c r="AG22" s="390"/>
      <c r="AH22" s="390"/>
      <c r="AJ22" s="392"/>
    </row>
    <row r="23" spans="1:37" s="391" customFormat="1">
      <c r="A23" s="389"/>
      <c r="B23" s="390"/>
      <c r="D23" s="390"/>
      <c r="E23" s="390"/>
      <c r="F23" s="390"/>
      <c r="G23" s="390"/>
      <c r="H23" s="390"/>
      <c r="I23" s="390"/>
      <c r="J23" s="390"/>
      <c r="K23" s="390"/>
      <c r="L23" s="390"/>
      <c r="M23" s="390"/>
      <c r="N23" s="390"/>
      <c r="O23" s="390"/>
      <c r="P23" s="390"/>
      <c r="Q23" s="390"/>
      <c r="R23" s="390"/>
      <c r="S23" s="390"/>
      <c r="T23" s="390"/>
      <c r="U23" s="390"/>
      <c r="V23" s="390"/>
      <c r="W23" s="390"/>
      <c r="X23" s="390"/>
      <c r="Y23" s="390"/>
      <c r="Z23" s="390"/>
      <c r="AA23" s="390"/>
      <c r="AB23" s="390"/>
      <c r="AC23" s="390"/>
      <c r="AD23" s="390"/>
      <c r="AE23" s="390"/>
      <c r="AF23" s="390"/>
      <c r="AG23" s="390"/>
      <c r="AH23" s="390"/>
      <c r="AJ23" s="392"/>
      <c r="AK23" s="391" t="b">
        <v>0</v>
      </c>
    </row>
    <row r="24" spans="1:37" s="391" customFormat="1">
      <c r="A24" s="389"/>
      <c r="AJ24" s="392"/>
    </row>
    <row r="25" spans="1:37" s="391" customFormat="1">
      <c r="A25" s="389"/>
      <c r="B25" s="195" t="s">
        <v>919</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J25" s="392"/>
      <c r="AK25" s="391" t="b">
        <v>0</v>
      </c>
    </row>
    <row r="26" spans="1:37" s="391" customFormat="1">
      <c r="A26" s="389"/>
      <c r="B26" s="390"/>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J26" s="392"/>
    </row>
    <row r="27" spans="1:37" s="391" customFormat="1">
      <c r="A27" s="389"/>
      <c r="AJ27" s="392"/>
    </row>
    <row r="28" spans="1:37" s="391" customFormat="1">
      <c r="A28" s="389"/>
      <c r="B28" s="390" t="s">
        <v>4858</v>
      </c>
      <c r="C28" s="390"/>
      <c r="D28" s="390"/>
      <c r="E28" s="390"/>
      <c r="F28" s="390"/>
      <c r="G28" s="390"/>
      <c r="H28" s="390"/>
      <c r="I28" s="390"/>
      <c r="J28" s="390"/>
      <c r="K28" s="390"/>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J28" s="392"/>
      <c r="AK28" s="391" t="b">
        <v>0</v>
      </c>
    </row>
    <row r="29" spans="1:37" s="391" customFormat="1">
      <c r="A29" s="389"/>
      <c r="AJ29" s="392"/>
    </row>
    <row r="30" spans="1:37" s="391" customFormat="1">
      <c r="A30" s="389"/>
      <c r="B30" s="195" t="s">
        <v>962</v>
      </c>
      <c r="C30" s="390"/>
      <c r="D30" s="390"/>
      <c r="E30" s="390"/>
      <c r="F30" s="390"/>
      <c r="G30" s="390"/>
      <c r="H30" s="390"/>
      <c r="I30" s="390"/>
      <c r="J30" s="390"/>
      <c r="K30" s="390"/>
      <c r="L30" s="390"/>
      <c r="M30" s="390"/>
      <c r="N30" s="390"/>
      <c r="O30" s="390"/>
      <c r="P30" s="390"/>
      <c r="Q30" s="390"/>
      <c r="R30" s="390"/>
      <c r="S30" s="390"/>
      <c r="T30" s="390"/>
      <c r="U30" s="390"/>
      <c r="V30" s="390"/>
      <c r="W30" s="390"/>
      <c r="X30" s="390"/>
      <c r="Y30" s="390"/>
      <c r="Z30" s="390"/>
      <c r="AA30" s="390"/>
      <c r="AB30" s="390"/>
      <c r="AC30" s="390"/>
      <c r="AD30" s="390"/>
      <c r="AE30" s="390"/>
      <c r="AF30" s="390"/>
      <c r="AG30" s="390"/>
      <c r="AH30" s="390"/>
      <c r="AJ30" s="392"/>
    </row>
    <row r="31" spans="1:37" s="391" customFormat="1">
      <c r="A31" s="389"/>
      <c r="B31" s="390"/>
      <c r="C31" s="390"/>
      <c r="D31" s="390"/>
      <c r="E31" s="390"/>
      <c r="F31" s="390"/>
      <c r="G31" s="390"/>
      <c r="H31" s="390"/>
      <c r="I31" s="390"/>
      <c r="J31" s="390"/>
      <c r="K31" s="390"/>
      <c r="L31" s="390"/>
      <c r="M31" s="390"/>
      <c r="N31" s="390"/>
      <c r="O31" s="390"/>
      <c r="P31" s="390"/>
      <c r="Q31" s="390"/>
      <c r="R31" s="390"/>
      <c r="S31" s="390"/>
      <c r="T31" s="390"/>
      <c r="U31" s="390"/>
      <c r="V31" s="390"/>
      <c r="W31" s="390"/>
      <c r="X31" s="390"/>
      <c r="Y31" s="390"/>
      <c r="Z31" s="390"/>
      <c r="AA31" s="390"/>
      <c r="AB31" s="390"/>
      <c r="AC31" s="390"/>
      <c r="AD31" s="390"/>
      <c r="AE31" s="390"/>
      <c r="AF31" s="390"/>
      <c r="AG31" s="390"/>
      <c r="AH31" s="390"/>
      <c r="AJ31" s="392"/>
      <c r="AK31" s="391" t="b">
        <v>0</v>
      </c>
    </row>
    <row r="32" spans="1:37" s="391" customFormat="1">
      <c r="A32" s="389"/>
      <c r="B32" s="390"/>
      <c r="C32" s="390"/>
      <c r="D32" s="390"/>
      <c r="E32" s="390"/>
      <c r="F32" s="390"/>
      <c r="G32" s="390"/>
      <c r="H32" s="390"/>
      <c r="I32" s="390"/>
      <c r="J32" s="390"/>
      <c r="K32" s="390"/>
      <c r="L32" s="390"/>
      <c r="M32" s="390"/>
      <c r="N32" s="390"/>
      <c r="O32" s="390"/>
      <c r="P32" s="390"/>
      <c r="Q32" s="390"/>
      <c r="R32" s="390"/>
      <c r="S32" s="390"/>
      <c r="T32" s="390"/>
      <c r="U32" s="390"/>
      <c r="V32" s="390"/>
      <c r="W32" s="390"/>
      <c r="X32" s="390"/>
      <c r="Y32" s="390"/>
      <c r="Z32" s="390"/>
      <c r="AA32" s="390"/>
      <c r="AB32" s="390"/>
      <c r="AC32" s="390"/>
      <c r="AD32" s="390"/>
      <c r="AE32" s="390"/>
      <c r="AF32" s="390"/>
      <c r="AG32" s="390"/>
      <c r="AH32" s="390"/>
      <c r="AJ32" s="392"/>
    </row>
    <row r="33" spans="1:37" s="391" customFormat="1">
      <c r="A33" s="389"/>
      <c r="AJ33" s="392"/>
    </row>
    <row r="34" spans="1:37" s="391" customFormat="1">
      <c r="A34" s="389"/>
      <c r="B34" s="195" t="s">
        <v>963</v>
      </c>
      <c r="C34" s="390"/>
      <c r="D34" s="390"/>
      <c r="E34" s="390"/>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390"/>
      <c r="AE34" s="390"/>
      <c r="AF34" s="390"/>
      <c r="AG34" s="390"/>
      <c r="AH34" s="390"/>
      <c r="AJ34" s="392"/>
      <c r="AK34" s="391" t="b">
        <v>0</v>
      </c>
    </row>
    <row r="35" spans="1:37" s="391" customFormat="1">
      <c r="A35" s="389"/>
      <c r="B35" s="390"/>
      <c r="C35" s="390"/>
      <c r="D35" s="390"/>
      <c r="E35" s="390"/>
      <c r="F35" s="390"/>
      <c r="G35" s="390"/>
      <c r="H35" s="390"/>
      <c r="I35" s="390"/>
      <c r="J35" s="390"/>
      <c r="K35" s="390"/>
      <c r="L35" s="390"/>
      <c r="M35" s="390"/>
      <c r="N35" s="390"/>
      <c r="O35" s="390"/>
      <c r="P35" s="390"/>
      <c r="Q35" s="390"/>
      <c r="R35" s="390"/>
      <c r="S35" s="390"/>
      <c r="T35" s="390"/>
      <c r="U35" s="390"/>
      <c r="V35" s="390"/>
      <c r="W35" s="390"/>
      <c r="X35" s="390"/>
      <c r="Y35" s="390"/>
      <c r="Z35" s="390"/>
      <c r="AA35" s="390"/>
      <c r="AB35" s="390"/>
      <c r="AC35" s="390"/>
      <c r="AD35" s="390"/>
      <c r="AE35" s="390"/>
      <c r="AF35" s="390"/>
      <c r="AG35" s="390"/>
      <c r="AH35" s="390"/>
      <c r="AJ35" s="392"/>
    </row>
    <row r="36" spans="1:37" s="391" customFormat="1">
      <c r="A36" s="389"/>
      <c r="B36" s="391" t="s">
        <v>628</v>
      </c>
      <c r="AJ36" s="392"/>
    </row>
    <row r="37" spans="1:37" s="391" customFormat="1">
      <c r="A37" s="389"/>
      <c r="B37" s="390"/>
      <c r="C37" s="390"/>
      <c r="D37" s="390"/>
      <c r="E37" s="390"/>
      <c r="F37" s="390"/>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J37" s="392"/>
    </row>
    <row r="38" spans="1:37" s="391" customFormat="1">
      <c r="A38" s="389"/>
      <c r="B38" s="195" t="s">
        <v>2096</v>
      </c>
      <c r="C38" s="390"/>
      <c r="D38" s="390"/>
      <c r="E38" s="390"/>
      <c r="F38" s="390"/>
      <c r="G38" s="390"/>
      <c r="H38" s="390"/>
      <c r="I38" s="390"/>
      <c r="J38" s="390"/>
      <c r="K38" s="390"/>
      <c r="L38" s="390"/>
      <c r="M38" s="390"/>
      <c r="N38" s="390"/>
      <c r="O38" s="390"/>
      <c r="P38" s="390"/>
      <c r="Q38" s="390"/>
      <c r="R38" s="390"/>
      <c r="S38" s="390"/>
      <c r="T38" s="390"/>
      <c r="U38" s="390"/>
      <c r="V38" s="390"/>
      <c r="W38" s="390"/>
      <c r="X38" s="390"/>
      <c r="Y38" s="390"/>
      <c r="Z38" s="390"/>
      <c r="AA38" s="390"/>
      <c r="AB38" s="390"/>
      <c r="AC38" s="390"/>
      <c r="AD38" s="390"/>
      <c r="AE38" s="390"/>
      <c r="AF38" s="390"/>
      <c r="AG38" s="390"/>
      <c r="AH38" s="390"/>
      <c r="AJ38" s="392"/>
    </row>
    <row r="39" spans="1:37" s="391" customFormat="1">
      <c r="A39" s="389"/>
      <c r="AJ39" s="392"/>
      <c r="AK39" s="391" t="b">
        <v>0</v>
      </c>
    </row>
    <row r="40" spans="1:37">
      <c r="A40" s="167"/>
      <c r="AJ40" s="168"/>
    </row>
    <row r="41" spans="1:37" ht="13.5" customHeight="1">
      <c r="A41" s="167"/>
      <c r="AJ41" s="168"/>
    </row>
    <row r="42" spans="1:37" ht="12" customHeight="1">
      <c r="A42" s="167"/>
      <c r="AJ42" s="168"/>
    </row>
    <row r="43" spans="1:37" ht="11.25" customHeight="1">
      <c r="A43" s="169"/>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1"/>
    </row>
    <row r="44" spans="1:37" ht="11.25" customHeight="1">
      <c r="A44" s="170"/>
      <c r="AJ44" s="170"/>
    </row>
    <row r="45" spans="1:37" ht="6" customHeight="1">
      <c r="A45" s="164"/>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6"/>
    </row>
    <row r="46" spans="1:37" ht="12.75">
      <c r="A46" s="378"/>
      <c r="B46" s="360" t="s">
        <v>2411</v>
      </c>
      <c r="C46" s="361"/>
      <c r="D46" s="361"/>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178"/>
    </row>
    <row r="47" spans="1:37" ht="6.75" customHeight="1">
      <c r="A47" s="167"/>
      <c r="B47" s="173"/>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5"/>
    </row>
    <row r="48" spans="1:37" ht="12.75">
      <c r="A48" s="167"/>
      <c r="B48" s="172"/>
      <c r="C48" s="173"/>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5"/>
    </row>
    <row r="49" spans="1:37" ht="12.75">
      <c r="A49" s="167"/>
      <c r="B49" s="172"/>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73"/>
      <c r="AI49" s="173"/>
      <c r="AJ49" s="175"/>
    </row>
    <row r="50" spans="1:37" ht="12.75">
      <c r="A50" s="167"/>
      <c r="B50" s="172"/>
      <c r="C50" s="173"/>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5"/>
    </row>
    <row r="51" spans="1:37" ht="12.75">
      <c r="A51" s="167"/>
      <c r="B51" s="173"/>
      <c r="C51" s="173"/>
      <c r="D51" s="172"/>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5"/>
    </row>
    <row r="52" spans="1:37" ht="13.5" thickBot="1">
      <c r="A52" s="167"/>
      <c r="B52" s="245" t="s">
        <v>627</v>
      </c>
      <c r="C52" s="173"/>
      <c r="D52" s="173"/>
      <c r="E52" s="173"/>
      <c r="F52" s="174"/>
      <c r="G52" s="174"/>
      <c r="H52" s="174"/>
      <c r="I52" s="174"/>
      <c r="J52" s="174"/>
      <c r="K52" s="174"/>
      <c r="L52" s="174"/>
      <c r="M52" s="174"/>
      <c r="N52" s="174"/>
      <c r="O52" s="174"/>
      <c r="P52" s="174"/>
      <c r="Q52" s="174"/>
      <c r="R52" s="174"/>
      <c r="S52" s="174"/>
      <c r="T52" s="174"/>
      <c r="U52" s="174"/>
      <c r="V52" s="174"/>
      <c r="W52" s="174"/>
      <c r="X52" s="174"/>
      <c r="Y52" s="174"/>
      <c r="Z52" s="174"/>
      <c r="AA52" s="173"/>
      <c r="AB52" s="173"/>
      <c r="AC52" s="173"/>
      <c r="AD52" s="173"/>
      <c r="AE52" s="173"/>
      <c r="AF52" s="173"/>
      <c r="AG52" s="173"/>
      <c r="AH52" s="173"/>
      <c r="AI52" s="173"/>
      <c r="AJ52" s="175"/>
    </row>
    <row r="53" spans="1:37" ht="13.5" thickBot="1">
      <c r="A53" s="167"/>
      <c r="B53" s="173"/>
      <c r="C53" s="173"/>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5"/>
    </row>
    <row r="54" spans="1:37" ht="13.5" thickBot="1">
      <c r="A54" s="167"/>
      <c r="B54" s="245" t="s">
        <v>4871</v>
      </c>
      <c r="C54" s="173"/>
      <c r="D54" s="173"/>
      <c r="E54" s="173"/>
      <c r="F54" s="174"/>
      <c r="G54" s="174"/>
      <c r="H54" s="174"/>
      <c r="I54" s="174"/>
      <c r="J54" s="174"/>
      <c r="K54" s="174"/>
      <c r="L54" s="174"/>
      <c r="M54" s="174"/>
      <c r="N54" s="174"/>
      <c r="O54" s="174"/>
      <c r="P54" s="174"/>
      <c r="Q54" s="174"/>
      <c r="R54" s="174"/>
      <c r="S54" s="174"/>
      <c r="T54" s="174"/>
      <c r="U54" s="174"/>
      <c r="V54" s="174"/>
      <c r="W54" s="174"/>
      <c r="X54" s="174"/>
      <c r="Y54" s="174"/>
      <c r="Z54" s="174"/>
      <c r="AA54" s="173"/>
      <c r="AB54" s="245" t="s">
        <v>909</v>
      </c>
      <c r="AC54" s="173"/>
      <c r="AD54" s="1788"/>
      <c r="AE54" s="1789"/>
      <c r="AF54" s="1789"/>
      <c r="AG54" s="1789"/>
      <c r="AH54" s="1789"/>
      <c r="AI54" s="1790"/>
      <c r="AJ54" s="175"/>
    </row>
    <row r="55" spans="1:37" ht="13.5" customHeight="1">
      <c r="A55" s="167"/>
      <c r="B55" s="173"/>
      <c r="C55" s="173"/>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5"/>
    </row>
    <row r="56" spans="1:37" ht="13.5" thickBot="1">
      <c r="A56" s="167"/>
      <c r="B56" s="245" t="s">
        <v>627</v>
      </c>
      <c r="C56" s="173"/>
      <c r="D56" s="173"/>
      <c r="E56" s="173"/>
      <c r="F56" s="174"/>
      <c r="G56" s="174"/>
      <c r="H56" s="174"/>
      <c r="I56" s="174"/>
      <c r="J56" s="174"/>
      <c r="K56" s="174"/>
      <c r="L56" s="174"/>
      <c r="M56" s="174"/>
      <c r="N56" s="174"/>
      <c r="O56" s="174"/>
      <c r="P56" s="174"/>
      <c r="Q56" s="174"/>
      <c r="R56" s="174"/>
      <c r="S56" s="174"/>
      <c r="T56" s="174"/>
      <c r="U56" s="174"/>
      <c r="V56" s="174"/>
      <c r="W56" s="174"/>
      <c r="X56" s="174"/>
      <c r="Y56" s="174"/>
      <c r="Z56" s="174"/>
      <c r="AA56" s="173"/>
      <c r="AB56" s="173"/>
      <c r="AC56" s="173"/>
      <c r="AD56" s="173"/>
      <c r="AE56" s="173"/>
      <c r="AF56" s="173"/>
      <c r="AG56" s="173"/>
      <c r="AH56" s="173"/>
      <c r="AI56" s="173"/>
      <c r="AJ56" s="175"/>
    </row>
    <row r="57" spans="1:37" ht="13.5" thickBot="1">
      <c r="A57" s="167"/>
      <c r="B57" s="173"/>
      <c r="C57" s="173"/>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c r="AI57" s="173"/>
      <c r="AJ57" s="175"/>
    </row>
    <row r="58" spans="1:37" ht="13.5" thickBot="1">
      <c r="A58" s="167"/>
      <c r="B58" s="245" t="s">
        <v>4872</v>
      </c>
      <c r="C58" s="173"/>
      <c r="D58" s="173"/>
      <c r="E58" s="173"/>
      <c r="F58" s="174"/>
      <c r="G58" s="174"/>
      <c r="H58" s="174"/>
      <c r="I58" s="174"/>
      <c r="J58" s="174"/>
      <c r="K58" s="174"/>
      <c r="L58" s="174"/>
      <c r="M58" s="174"/>
      <c r="N58" s="174"/>
      <c r="O58" s="174"/>
      <c r="P58" s="174"/>
      <c r="Q58" s="174"/>
      <c r="R58" s="174"/>
      <c r="S58" s="174"/>
      <c r="T58" s="174"/>
      <c r="U58" s="174"/>
      <c r="V58" s="174"/>
      <c r="W58" s="174"/>
      <c r="X58" s="174"/>
      <c r="Y58" s="174"/>
      <c r="Z58" s="174"/>
      <c r="AA58" s="173"/>
      <c r="AB58" s="245" t="s">
        <v>910</v>
      </c>
      <c r="AC58" s="173"/>
      <c r="AD58" s="1788"/>
      <c r="AE58" s="1789"/>
      <c r="AF58" s="1789"/>
      <c r="AG58" s="1789"/>
      <c r="AH58" s="1789"/>
      <c r="AI58" s="1790"/>
      <c r="AJ58" s="175"/>
    </row>
    <row r="59" spans="1:37" ht="12.75">
      <c r="A59" s="16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8"/>
      <c r="AD59" s="8"/>
      <c r="AE59" s="8"/>
      <c r="AF59" s="7"/>
      <c r="AG59" s="7"/>
      <c r="AH59" s="7"/>
      <c r="AI59" s="7"/>
      <c r="AJ59" s="175"/>
    </row>
    <row r="60" spans="1:37" ht="12.75">
      <c r="A60" s="16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175"/>
    </row>
    <row r="61" spans="1:37" ht="12.75">
      <c r="A61" s="167"/>
      <c r="B61" s="172" t="s">
        <v>4861</v>
      </c>
      <c r="C61" s="173" t="s">
        <v>911</v>
      </c>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175"/>
    </row>
    <row r="62" spans="1:37" ht="12.75">
      <c r="A62" s="16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176"/>
      <c r="AD62" s="176"/>
      <c r="AE62" s="176"/>
      <c r="AF62" s="9"/>
      <c r="AG62" s="9"/>
      <c r="AH62" s="9"/>
      <c r="AI62" s="9"/>
      <c r="AJ62" s="177"/>
    </row>
    <row r="63" spans="1:37" ht="12.75">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205"/>
      <c r="AK63" s="205"/>
    </row>
    <row r="64" spans="1:37" ht="12.75">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205" t="s">
        <v>2124</v>
      </c>
    </row>
  </sheetData>
  <mergeCells count="5">
    <mergeCell ref="AD58:AI58"/>
    <mergeCell ref="S16:X16"/>
    <mergeCell ref="S18:X18"/>
    <mergeCell ref="AC5:AH5"/>
    <mergeCell ref="AD54:AI54"/>
  </mergeCells>
  <phoneticPr fontId="0" type="noConversion"/>
  <printOptions horizontalCentered="1"/>
  <pageMargins left="0.31" right="0.27" top="0.7" bottom="0.48" header="0.87" footer="0.62"/>
  <pageSetup paperSize="9" scale="95" orientation="portrait" horizontalDpi="4294967292" vertic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4" r:id="rId4" name="Check Box 4">
              <controlPr defaultSize="0" autoFill="0" autoLine="0" autoPict="0">
                <anchor>
                  <from>
                    <xdr:col>29</xdr:col>
                    <xdr:colOff>123825</xdr:colOff>
                    <xdr:row>6</xdr:row>
                    <xdr:rowOff>123825</xdr:rowOff>
                  </from>
                  <to>
                    <xdr:col>31</xdr:col>
                    <xdr:colOff>114300</xdr:colOff>
                    <xdr:row>8</xdr:row>
                    <xdr:rowOff>66675</xdr:rowOff>
                  </to>
                </anchor>
              </controlPr>
            </control>
          </mc:Choice>
        </mc:AlternateContent>
        <mc:AlternateContent xmlns:mc="http://schemas.openxmlformats.org/markup-compatibility/2006">
          <mc:Choice Requires="x14">
            <control shapeId="10246" r:id="rId5" name="Check Box 6">
              <controlPr defaultSize="0" autoFill="0" autoLine="0" autoPict="0">
                <anchor>
                  <from>
                    <xdr:col>30</xdr:col>
                    <xdr:colOff>19050</xdr:colOff>
                    <xdr:row>14</xdr:row>
                    <xdr:rowOff>76200</xdr:rowOff>
                  </from>
                  <to>
                    <xdr:col>32</xdr:col>
                    <xdr:colOff>0</xdr:colOff>
                    <xdr:row>16</xdr:row>
                    <xdr:rowOff>19050</xdr:rowOff>
                  </to>
                </anchor>
              </controlPr>
            </control>
          </mc:Choice>
        </mc:AlternateContent>
        <mc:AlternateContent xmlns:mc="http://schemas.openxmlformats.org/markup-compatibility/2006">
          <mc:Choice Requires="x14">
            <control shapeId="10249" r:id="rId6" name="Check Box 9">
              <controlPr defaultSize="0" autoFill="0" autoLine="0" autoPict="0">
                <anchor>
                  <from>
                    <xdr:col>30</xdr:col>
                    <xdr:colOff>28575</xdr:colOff>
                    <xdr:row>17</xdr:row>
                    <xdr:rowOff>9525</xdr:rowOff>
                  </from>
                  <to>
                    <xdr:col>32</xdr:col>
                    <xdr:colOff>19050</xdr:colOff>
                    <xdr:row>18</xdr:row>
                    <xdr:rowOff>95250</xdr:rowOff>
                  </to>
                </anchor>
              </controlPr>
            </control>
          </mc:Choice>
        </mc:AlternateContent>
        <mc:AlternateContent xmlns:mc="http://schemas.openxmlformats.org/markup-compatibility/2006">
          <mc:Choice Requires="x14">
            <control shapeId="10251" r:id="rId7" name="Check Box 11">
              <controlPr defaultSize="0" autoFill="0" autoLine="0" autoPict="0">
                <anchor>
                  <from>
                    <xdr:col>30</xdr:col>
                    <xdr:colOff>19050</xdr:colOff>
                    <xdr:row>19</xdr:row>
                    <xdr:rowOff>95250</xdr:rowOff>
                  </from>
                  <to>
                    <xdr:col>32</xdr:col>
                    <xdr:colOff>0</xdr:colOff>
                    <xdr:row>21</xdr:row>
                    <xdr:rowOff>19050</xdr:rowOff>
                  </to>
                </anchor>
              </controlPr>
            </control>
          </mc:Choice>
        </mc:AlternateContent>
        <mc:AlternateContent xmlns:mc="http://schemas.openxmlformats.org/markup-compatibility/2006">
          <mc:Choice Requires="x14">
            <control shapeId="10253" r:id="rId8" name="Check Box 13">
              <controlPr defaultSize="0" autoFill="0" autoLine="0" autoPict="0">
                <anchor>
                  <from>
                    <xdr:col>30</xdr:col>
                    <xdr:colOff>28575</xdr:colOff>
                    <xdr:row>22</xdr:row>
                    <xdr:rowOff>114300</xdr:rowOff>
                  </from>
                  <to>
                    <xdr:col>32</xdr:col>
                    <xdr:colOff>19050</xdr:colOff>
                    <xdr:row>24</xdr:row>
                    <xdr:rowOff>47625</xdr:rowOff>
                  </to>
                </anchor>
              </controlPr>
            </control>
          </mc:Choice>
        </mc:AlternateContent>
        <mc:AlternateContent xmlns:mc="http://schemas.openxmlformats.org/markup-compatibility/2006">
          <mc:Choice Requires="x14">
            <control shapeId="10255" r:id="rId9" name="Check Box 15">
              <controlPr defaultSize="0" autoFill="0" autoLine="0" autoPict="0">
                <anchor>
                  <from>
                    <xdr:col>30</xdr:col>
                    <xdr:colOff>28575</xdr:colOff>
                    <xdr:row>25</xdr:row>
                    <xdr:rowOff>19050</xdr:rowOff>
                  </from>
                  <to>
                    <xdr:col>32</xdr:col>
                    <xdr:colOff>19050</xdr:colOff>
                    <xdr:row>26</xdr:row>
                    <xdr:rowOff>114300</xdr:rowOff>
                  </to>
                </anchor>
              </controlPr>
            </control>
          </mc:Choice>
        </mc:AlternateContent>
        <mc:AlternateContent xmlns:mc="http://schemas.openxmlformats.org/markup-compatibility/2006">
          <mc:Choice Requires="x14">
            <control shapeId="10257" r:id="rId10" name="Check Box 17">
              <controlPr defaultSize="0" autoFill="0" autoLine="0" autoPict="0">
                <anchor>
                  <from>
                    <xdr:col>30</xdr:col>
                    <xdr:colOff>28575</xdr:colOff>
                    <xdr:row>28</xdr:row>
                    <xdr:rowOff>95250</xdr:rowOff>
                  </from>
                  <to>
                    <xdr:col>32</xdr:col>
                    <xdr:colOff>19050</xdr:colOff>
                    <xdr:row>30</xdr:row>
                    <xdr:rowOff>19050</xdr:rowOff>
                  </to>
                </anchor>
              </controlPr>
            </control>
          </mc:Choice>
        </mc:AlternateContent>
        <mc:AlternateContent xmlns:mc="http://schemas.openxmlformats.org/markup-compatibility/2006">
          <mc:Choice Requires="x14">
            <control shapeId="10259" r:id="rId11" name="Check Box 19">
              <controlPr defaultSize="0" autoFill="0" autoLine="0" autoPict="0">
                <anchor>
                  <from>
                    <xdr:col>30</xdr:col>
                    <xdr:colOff>28575</xdr:colOff>
                    <xdr:row>32</xdr:row>
                    <xdr:rowOff>114300</xdr:rowOff>
                  </from>
                  <to>
                    <xdr:col>32</xdr:col>
                    <xdr:colOff>28575</xdr:colOff>
                    <xdr:row>34</xdr:row>
                    <xdr:rowOff>47625</xdr:rowOff>
                  </to>
                </anchor>
              </controlPr>
            </control>
          </mc:Choice>
        </mc:AlternateContent>
        <mc:AlternateContent xmlns:mc="http://schemas.openxmlformats.org/markup-compatibility/2006">
          <mc:Choice Requires="x14">
            <control shapeId="10261" r:id="rId12" name="Check Box 21">
              <controlPr defaultSize="0" autoFill="0" autoLine="0" autoPict="0">
                <anchor>
                  <from>
                    <xdr:col>30</xdr:col>
                    <xdr:colOff>19050</xdr:colOff>
                    <xdr:row>12</xdr:row>
                    <xdr:rowOff>66675</xdr:rowOff>
                  </from>
                  <to>
                    <xdr:col>32</xdr:col>
                    <xdr:colOff>0</xdr:colOff>
                    <xdr:row>13</xdr:row>
                    <xdr:rowOff>142875</xdr:rowOff>
                  </to>
                </anchor>
              </controlPr>
            </control>
          </mc:Choice>
        </mc:AlternateContent>
        <mc:AlternateContent xmlns:mc="http://schemas.openxmlformats.org/markup-compatibility/2006">
          <mc:Choice Requires="x14">
            <control shapeId="10262" r:id="rId13" name="Check Box 22">
              <controlPr defaultSize="0" autoFill="0" autoLine="0" autoPict="0">
                <anchor>
                  <from>
                    <xdr:col>30</xdr:col>
                    <xdr:colOff>66675</xdr:colOff>
                    <xdr:row>36</xdr:row>
                    <xdr:rowOff>19050</xdr:rowOff>
                  </from>
                  <to>
                    <xdr:col>32</xdr:col>
                    <xdr:colOff>28575</xdr:colOff>
                    <xdr:row>37</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J33"/>
  <sheetViews>
    <sheetView showGridLines="0" workbookViewId="0">
      <selection activeCell="B24" sqref="B24:I25"/>
    </sheetView>
  </sheetViews>
  <sheetFormatPr defaultRowHeight="14.25"/>
  <cols>
    <col min="1" max="1" width="1.28515625" style="247" customWidth="1"/>
    <col min="2" max="2" width="12" style="247" customWidth="1"/>
    <col min="3" max="8" width="9.140625" style="247"/>
    <col min="9" max="9" width="10.85546875" style="247" customWidth="1"/>
    <col min="10" max="10" width="9.140625" style="247"/>
    <col min="11" max="11" width="2.7109375" style="247" customWidth="1"/>
    <col min="12" max="16384" width="9.140625" style="247"/>
  </cols>
  <sheetData>
    <row r="2" spans="2:10" ht="24" customHeight="1">
      <c r="B2" s="458" t="s">
        <v>4880</v>
      </c>
      <c r="C2" s="459"/>
      <c r="D2" s="459"/>
      <c r="E2" s="459"/>
      <c r="F2" s="459"/>
      <c r="G2" s="459"/>
      <c r="H2" s="459"/>
      <c r="I2" s="459"/>
      <c r="J2" s="460"/>
    </row>
    <row r="15" spans="2:10" ht="15">
      <c r="B15" s="248" t="s">
        <v>4878</v>
      </c>
    </row>
    <row r="16" spans="2:10">
      <c r="B16" s="249" t="s">
        <v>4874</v>
      </c>
    </row>
    <row r="18" spans="2:2" ht="15">
      <c r="B18" s="248" t="s">
        <v>4879</v>
      </c>
    </row>
    <row r="19" spans="2:2">
      <c r="B19" s="249" t="s">
        <v>4875</v>
      </c>
    </row>
    <row r="21" spans="2:2" ht="15">
      <c r="B21" s="248" t="s">
        <v>2154</v>
      </c>
    </row>
    <row r="22" spans="2:2">
      <c r="B22" s="249" t="s">
        <v>1106</v>
      </c>
    </row>
    <row r="24" spans="2:2" ht="15">
      <c r="B24" s="248" t="s">
        <v>2155</v>
      </c>
    </row>
    <row r="25" spans="2:2">
      <c r="B25" s="249" t="s">
        <v>4876</v>
      </c>
    </row>
    <row r="27" spans="2:2" ht="15">
      <c r="B27" s="248" t="s">
        <v>1105</v>
      </c>
    </row>
    <row r="28" spans="2:2">
      <c r="B28" s="249" t="s">
        <v>1104</v>
      </c>
    </row>
    <row r="32" spans="2:2" ht="15" thickBot="1"/>
    <row r="33" spans="2:9" ht="15.75" thickBot="1">
      <c r="B33" s="248" t="s">
        <v>4877</v>
      </c>
      <c r="C33" s="250"/>
      <c r="D33" s="250"/>
      <c r="E33" s="250"/>
      <c r="F33" s="250"/>
      <c r="G33" s="250"/>
      <c r="H33" s="251" t="s">
        <v>909</v>
      </c>
      <c r="I33" s="252"/>
    </row>
  </sheetData>
  <phoneticPr fontId="0" type="noConversion"/>
  <printOptions horizontalCentered="1"/>
  <pageMargins left="0.43307086614173229" right="0.35433070866141736" top="1.3779527559055118" bottom="0.98425196850393704" header="0.98425196850393704" footer="0.51181102362204722"/>
  <pageSetup paperSize="9" orientation="portrait" r:id="rId1"/>
  <headerFooter alignWithMargins="0">
    <oddFooter>&amp;LAnexo II&amp;RDeclaração - DL 409/99</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9"/>
  <dimension ref="C1:IQ120"/>
  <sheetViews>
    <sheetView showGridLines="0" showRowColHeaders="0" zoomScale="75" zoomScaleNormal="75" zoomScaleSheetLayoutView="100" workbookViewId="0">
      <selection activeCell="R35" sqref="R35:AA35"/>
    </sheetView>
  </sheetViews>
  <sheetFormatPr defaultColWidth="0" defaultRowHeight="12.75" zeroHeight="1"/>
  <cols>
    <col min="1" max="1" width="3.42578125" style="1038" customWidth="1"/>
    <col min="2" max="2" width="3.85546875" style="1038" customWidth="1"/>
    <col min="3" max="24" width="2.140625" style="1038" customWidth="1"/>
    <col min="25" max="25" width="3.85546875" style="1038" customWidth="1"/>
    <col min="26" max="26" width="8.42578125" style="1038" customWidth="1"/>
    <col min="27" max="31" width="2.140625" style="1038" customWidth="1"/>
    <col min="32" max="32" width="3.85546875" style="1038" customWidth="1"/>
    <col min="33" max="34" width="4" style="1038" customWidth="1"/>
    <col min="35" max="35" width="11.85546875" style="1038" customWidth="1"/>
    <col min="36" max="36" width="2.140625" style="1038" customWidth="1"/>
    <col min="37" max="37" width="11.85546875" style="1038" customWidth="1"/>
    <col min="38" max="38" width="5.42578125" style="1038" customWidth="1"/>
    <col min="39" max="39" width="3.28515625" style="1038" customWidth="1"/>
    <col min="40" max="40" width="11.85546875" style="1038" hidden="1" customWidth="1"/>
    <col min="41" max="41" width="10.85546875" style="1038" hidden="1" customWidth="1"/>
    <col min="42" max="42" width="11.42578125" style="1038" hidden="1" customWidth="1"/>
    <col min="43" max="251" width="2.140625" style="1038" hidden="1" customWidth="1"/>
    <col min="252" max="16384" width="0" style="1038" hidden="1"/>
  </cols>
  <sheetData>
    <row r="1" spans="3:42"/>
    <row r="2" spans="3:42"/>
    <row r="3" spans="3:42">
      <c r="C3" s="1035"/>
      <c r="D3" s="1036"/>
      <c r="E3" s="1036"/>
      <c r="F3" s="1036"/>
      <c r="G3" s="1036"/>
      <c r="H3" s="1036"/>
      <c r="I3" s="1036"/>
      <c r="J3" s="1036"/>
      <c r="K3" s="1036"/>
      <c r="L3" s="1036"/>
      <c r="M3" s="1036"/>
      <c r="N3" s="1036"/>
      <c r="O3" s="1036"/>
      <c r="P3" s="1036"/>
      <c r="Q3" s="1036"/>
      <c r="R3" s="1036"/>
      <c r="S3" s="1036"/>
      <c r="T3" s="1036"/>
      <c r="U3" s="1036"/>
      <c r="V3" s="1036"/>
      <c r="W3" s="1036"/>
      <c r="X3" s="1036"/>
      <c r="Y3" s="1036"/>
      <c r="Z3" s="1036"/>
      <c r="AA3" s="1036"/>
      <c r="AB3" s="1036"/>
      <c r="AC3" s="1036"/>
      <c r="AD3" s="1036"/>
      <c r="AE3" s="1036"/>
      <c r="AF3" s="1036"/>
      <c r="AG3" s="1036"/>
      <c r="AH3" s="1036"/>
      <c r="AI3" s="1036"/>
      <c r="AJ3" s="1036"/>
      <c r="AK3" s="1036"/>
      <c r="AL3" s="1037"/>
    </row>
    <row r="4" spans="3:42">
      <c r="C4" s="1039"/>
      <c r="D4" s="1040" t="s">
        <v>5664</v>
      </c>
      <c r="AL4" s="1041"/>
    </row>
    <row r="5" spans="3:42" ht="3.75" customHeight="1">
      <c r="C5" s="1042"/>
      <c r="AL5" s="1041"/>
    </row>
    <row r="6" spans="3:42">
      <c r="C6" s="1042"/>
      <c r="D6" s="1040" t="s">
        <v>5659</v>
      </c>
      <c r="E6" s="1040"/>
      <c r="F6" s="1040"/>
      <c r="G6" s="1040"/>
      <c r="H6" s="1040"/>
      <c r="I6" s="1040"/>
      <c r="J6" s="1040"/>
      <c r="K6" s="1040"/>
      <c r="L6" s="1040"/>
      <c r="M6" s="1040"/>
      <c r="N6" s="1040"/>
      <c r="O6" s="1040"/>
      <c r="P6" s="1040"/>
      <c r="Q6" s="1040"/>
      <c r="R6" s="1040"/>
      <c r="S6" s="1040"/>
      <c r="T6" s="1040"/>
      <c r="U6" s="1040"/>
      <c r="V6" s="1040"/>
      <c r="W6" s="1040"/>
      <c r="X6" s="1040"/>
      <c r="Y6" s="1040"/>
      <c r="Z6" s="1040"/>
      <c r="AA6" s="1040"/>
      <c r="AB6" s="1040"/>
      <c r="AC6" s="1040"/>
      <c r="AD6" s="1040"/>
      <c r="AE6" s="1040"/>
      <c r="AF6" s="1040"/>
      <c r="AL6" s="1041"/>
    </row>
    <row r="7" spans="3:42">
      <c r="C7" s="1042"/>
      <c r="D7" s="1040"/>
      <c r="E7" s="1040" t="s">
        <v>5660</v>
      </c>
      <c r="F7" s="1040"/>
      <c r="G7" s="1040"/>
      <c r="H7" s="1040"/>
      <c r="I7" s="1040"/>
      <c r="J7" s="1040"/>
      <c r="K7" s="1040"/>
      <c r="L7" s="1040"/>
      <c r="M7" s="1040"/>
      <c r="N7" s="1040"/>
      <c r="O7" s="1040"/>
      <c r="P7" s="1040"/>
      <c r="Q7" s="1040"/>
      <c r="R7" s="1040"/>
      <c r="S7" s="1040"/>
      <c r="T7" s="1040"/>
      <c r="U7" s="1040"/>
      <c r="V7" s="1040"/>
      <c r="W7" s="1040"/>
      <c r="X7" s="1040"/>
      <c r="Y7" s="1040"/>
      <c r="Z7" s="1040"/>
      <c r="AA7" s="1040"/>
      <c r="AB7" s="1040"/>
      <c r="AC7" s="1040"/>
      <c r="AD7" s="1040"/>
      <c r="AE7" s="1040"/>
      <c r="AF7" s="1040"/>
      <c r="AL7" s="1041"/>
    </row>
    <row r="8" spans="3:42">
      <c r="C8" s="1042"/>
      <c r="D8" s="1040"/>
      <c r="E8" s="1040"/>
      <c r="F8" s="1040"/>
      <c r="G8" s="1040"/>
      <c r="H8" s="1040"/>
      <c r="I8" s="1040"/>
      <c r="J8" s="1040"/>
      <c r="K8" s="1040"/>
      <c r="L8" s="1040"/>
      <c r="M8" s="1040"/>
      <c r="N8" s="1040"/>
      <c r="O8" s="1040"/>
      <c r="P8" s="1040"/>
      <c r="Q8" s="1040"/>
      <c r="R8" s="1040"/>
      <c r="S8" s="1040"/>
      <c r="T8" s="1040"/>
      <c r="U8" s="1040"/>
      <c r="V8" s="1040"/>
      <c r="W8" s="1040"/>
      <c r="X8" s="1040"/>
      <c r="Y8" s="1040"/>
      <c r="Z8" s="1040"/>
      <c r="AA8" s="1040"/>
      <c r="AB8" s="1040"/>
      <c r="AC8" s="1040"/>
      <c r="AD8" s="1040"/>
      <c r="AE8" s="1040"/>
      <c r="AF8" s="1040"/>
      <c r="AL8" s="1041"/>
    </row>
    <row r="9" spans="3:42">
      <c r="C9" s="1042"/>
      <c r="D9" s="1040"/>
      <c r="E9" s="1040"/>
      <c r="F9" s="1040" t="s">
        <v>1733</v>
      </c>
      <c r="G9" s="1040"/>
      <c r="H9" s="1040"/>
      <c r="I9" s="1040"/>
      <c r="J9" s="1040"/>
      <c r="K9" s="1040"/>
      <c r="L9" s="1040"/>
      <c r="M9" s="1040"/>
      <c r="N9" s="1040"/>
      <c r="O9" s="1040"/>
      <c r="P9" s="1040"/>
      <c r="Q9" s="1040"/>
      <c r="R9" s="1040"/>
      <c r="S9" s="1040"/>
      <c r="T9" s="1040"/>
      <c r="U9" s="1040"/>
      <c r="V9" s="1040"/>
      <c r="W9" s="1040"/>
      <c r="X9" s="1040"/>
      <c r="Y9" s="1040"/>
      <c r="Z9" s="1040"/>
      <c r="AA9" s="1040"/>
      <c r="AB9" s="1040"/>
      <c r="AC9" s="1040"/>
      <c r="AD9" s="1040"/>
      <c r="AE9" s="1043"/>
      <c r="AF9" s="1044"/>
      <c r="AG9" s="1044"/>
      <c r="AI9" s="677"/>
      <c r="AL9" s="1041"/>
    </row>
    <row r="10" spans="3:42" ht="9" customHeight="1">
      <c r="C10" s="1042"/>
      <c r="D10" s="1040"/>
      <c r="E10" s="1040"/>
      <c r="F10" s="1040"/>
      <c r="G10" s="1040"/>
      <c r="H10" s="1040"/>
      <c r="I10" s="1040"/>
      <c r="J10" s="1040"/>
      <c r="K10" s="1040"/>
      <c r="L10" s="1040"/>
      <c r="M10" s="1040"/>
      <c r="N10" s="1040"/>
      <c r="O10" s="1040"/>
      <c r="P10" s="1040"/>
      <c r="Q10" s="1040"/>
      <c r="R10" s="1040"/>
      <c r="S10" s="1040"/>
      <c r="T10" s="1040"/>
      <c r="U10" s="1040"/>
      <c r="V10" s="1040"/>
      <c r="W10" s="1040"/>
      <c r="X10" s="1040"/>
      <c r="Y10" s="1040"/>
      <c r="Z10" s="1040"/>
      <c r="AA10" s="1040"/>
      <c r="AB10" s="1040"/>
      <c r="AC10" s="1040"/>
      <c r="AD10" s="1040"/>
      <c r="AE10" s="1043"/>
      <c r="AF10" s="1040"/>
      <c r="AG10" s="986"/>
      <c r="AL10" s="1041"/>
    </row>
    <row r="11" spans="3:42">
      <c r="C11" s="1042"/>
      <c r="D11" s="1040"/>
      <c r="E11" s="1040"/>
      <c r="F11" s="1040" t="s">
        <v>674</v>
      </c>
      <c r="G11" s="1040"/>
      <c r="H11" s="1040"/>
      <c r="I11" s="1040"/>
      <c r="J11" s="1040"/>
      <c r="K11" s="1040"/>
      <c r="L11" s="1040"/>
      <c r="M11" s="1040"/>
      <c r="N11" s="1040"/>
      <c r="O11" s="1040"/>
      <c r="P11" s="1040"/>
      <c r="Q11" s="1040"/>
      <c r="R11" s="1040"/>
      <c r="S11" s="1040"/>
      <c r="T11" s="1040"/>
      <c r="U11" s="1040"/>
      <c r="V11" s="1040"/>
      <c r="W11" s="1040"/>
      <c r="X11" s="1040"/>
      <c r="Y11" s="1040"/>
      <c r="Z11" s="1040"/>
      <c r="AA11" s="1040"/>
      <c r="AB11" s="1040"/>
      <c r="AC11" s="1040"/>
      <c r="AD11" s="1040"/>
      <c r="AE11" s="1043"/>
      <c r="AF11" s="1040"/>
      <c r="AG11" s="986"/>
      <c r="AI11" s="677"/>
      <c r="AK11" s="677"/>
      <c r="AL11" s="1041"/>
      <c r="AO11" s="1038" t="b">
        <v>0</v>
      </c>
      <c r="AP11" s="1038" t="b">
        <v>0</v>
      </c>
    </row>
    <row r="12" spans="3:42" ht="9" customHeight="1">
      <c r="C12" s="1042"/>
      <c r="D12" s="1040"/>
      <c r="E12" s="1040"/>
      <c r="F12" s="1040"/>
      <c r="G12" s="1040"/>
      <c r="H12" s="1040"/>
      <c r="I12" s="1040"/>
      <c r="J12" s="1040"/>
      <c r="K12" s="1040"/>
      <c r="L12" s="1040"/>
      <c r="M12" s="1040"/>
      <c r="N12" s="1040"/>
      <c r="O12" s="1040"/>
      <c r="P12" s="1040"/>
      <c r="Q12" s="1040"/>
      <c r="R12" s="1040"/>
      <c r="S12" s="1040"/>
      <c r="T12" s="1040"/>
      <c r="U12" s="1040"/>
      <c r="V12" s="1040"/>
      <c r="W12" s="1040"/>
      <c r="X12" s="1040"/>
      <c r="Y12" s="1040"/>
      <c r="Z12" s="1040"/>
      <c r="AA12" s="1040"/>
      <c r="AB12" s="1040"/>
      <c r="AC12" s="1040"/>
      <c r="AD12" s="1040"/>
      <c r="AE12" s="1043"/>
      <c r="AF12" s="1040"/>
      <c r="AG12" s="986"/>
      <c r="AL12" s="1041"/>
    </row>
    <row r="13" spans="3:42">
      <c r="C13" s="1042"/>
      <c r="D13" s="1040"/>
      <c r="E13" s="1040"/>
      <c r="F13" s="1040" t="s">
        <v>675</v>
      </c>
      <c r="G13" s="1040"/>
      <c r="H13" s="1040"/>
      <c r="I13" s="1040"/>
      <c r="J13" s="1040"/>
      <c r="K13" s="1040"/>
      <c r="L13" s="1040"/>
      <c r="M13" s="1040"/>
      <c r="N13" s="1040"/>
      <c r="O13" s="1040"/>
      <c r="P13" s="1040"/>
      <c r="Q13" s="1040"/>
      <c r="R13" s="1040"/>
      <c r="S13" s="1040"/>
      <c r="T13" s="1040"/>
      <c r="U13" s="1040"/>
      <c r="V13" s="1040"/>
      <c r="W13" s="1040"/>
      <c r="X13" s="1040"/>
      <c r="Y13" s="1040"/>
      <c r="Z13" s="1040"/>
      <c r="AA13" s="1040"/>
      <c r="AB13" s="1040"/>
      <c r="AC13" s="1040"/>
      <c r="AD13" s="1040"/>
      <c r="AE13" s="1043"/>
      <c r="AF13" s="1040"/>
      <c r="AG13" s="986"/>
      <c r="AI13" s="677"/>
      <c r="AK13" s="677"/>
      <c r="AL13" s="1041"/>
      <c r="AO13" s="1038" t="b">
        <v>0</v>
      </c>
      <c r="AP13" s="1038" t="b">
        <v>1</v>
      </c>
    </row>
    <row r="14" spans="3:42" ht="9" customHeight="1">
      <c r="C14" s="1042"/>
      <c r="D14" s="1040"/>
      <c r="E14" s="1040"/>
      <c r="F14" s="1040"/>
      <c r="G14" s="1040"/>
      <c r="H14" s="1040"/>
      <c r="I14" s="1040"/>
      <c r="J14" s="1040"/>
      <c r="K14" s="1040"/>
      <c r="L14" s="1040"/>
      <c r="M14" s="1040"/>
      <c r="N14" s="1040"/>
      <c r="O14" s="1040"/>
      <c r="P14" s="1040"/>
      <c r="Q14" s="1040"/>
      <c r="R14" s="1040"/>
      <c r="S14" s="1040"/>
      <c r="T14" s="1040"/>
      <c r="U14" s="1040"/>
      <c r="V14" s="1040"/>
      <c r="W14" s="1040"/>
      <c r="X14" s="1040"/>
      <c r="Y14" s="1040"/>
      <c r="Z14" s="1040"/>
      <c r="AA14" s="1040"/>
      <c r="AB14" s="1040"/>
      <c r="AC14" s="1040"/>
      <c r="AD14" s="1040"/>
      <c r="AE14" s="1043"/>
      <c r="AF14" s="1040"/>
      <c r="AG14" s="986"/>
      <c r="AL14" s="1041"/>
    </row>
    <row r="15" spans="3:42">
      <c r="C15" s="1042"/>
      <c r="D15" s="1040"/>
      <c r="E15" s="1040"/>
      <c r="F15" s="1040" t="s">
        <v>1734</v>
      </c>
      <c r="G15" s="1040"/>
      <c r="H15" s="1040"/>
      <c r="I15" s="1040"/>
      <c r="J15" s="1040"/>
      <c r="K15" s="1040"/>
      <c r="L15" s="1040"/>
      <c r="M15" s="1040"/>
      <c r="N15" s="1040"/>
      <c r="O15" s="1040"/>
      <c r="P15" s="1040"/>
      <c r="Q15" s="1040"/>
      <c r="R15" s="1040"/>
      <c r="S15" s="1040"/>
      <c r="T15" s="1040"/>
      <c r="U15" s="1040"/>
      <c r="V15" s="1040"/>
      <c r="W15" s="1040"/>
      <c r="X15" s="1040"/>
      <c r="Y15" s="1040"/>
      <c r="Z15" s="1040"/>
      <c r="AA15" s="1040"/>
      <c r="AB15" s="1040"/>
      <c r="AC15" s="1040"/>
      <c r="AD15" s="1040"/>
      <c r="AE15" s="1043"/>
      <c r="AF15" s="1040"/>
      <c r="AG15" s="986"/>
      <c r="AI15" s="677"/>
      <c r="AL15" s="1041"/>
      <c r="AO15" s="1038" t="b">
        <v>1</v>
      </c>
      <c r="AP15" s="1038" t="b">
        <v>0</v>
      </c>
    </row>
    <row r="16" spans="3:42">
      <c r="C16" s="1042"/>
      <c r="AL16" s="1041"/>
    </row>
    <row r="17" spans="3:38">
      <c r="C17" s="1042"/>
      <c r="AL17" s="1041"/>
    </row>
    <row r="18" spans="3:38">
      <c r="C18" s="1042"/>
      <c r="AL18" s="1041"/>
    </row>
    <row r="19" spans="3:38">
      <c r="C19" s="1042"/>
      <c r="AL19" s="1041"/>
    </row>
    <row r="20" spans="3:38">
      <c r="C20" s="1042"/>
      <c r="AL20" s="1041"/>
    </row>
    <row r="21" spans="3:38">
      <c r="C21" s="1042"/>
      <c r="D21" s="1040"/>
      <c r="F21" s="1040"/>
      <c r="Z21" s="1045"/>
      <c r="AA21" s="1045"/>
      <c r="AB21" s="1045"/>
      <c r="AC21" s="1045"/>
      <c r="AD21" s="1045"/>
      <c r="AE21" s="1045"/>
      <c r="AF21" s="1045"/>
      <c r="AL21" s="1041"/>
    </row>
    <row r="22" spans="3:38">
      <c r="C22" s="1042"/>
      <c r="D22" s="1040" t="s">
        <v>3929</v>
      </c>
      <c r="F22" s="1040" t="s">
        <v>5661</v>
      </c>
      <c r="Z22" s="1045"/>
      <c r="AA22" s="1045"/>
      <c r="AB22" s="1045"/>
      <c r="AC22" s="1045"/>
      <c r="AD22" s="1045"/>
      <c r="AE22" s="1045"/>
      <c r="AF22" s="1045"/>
      <c r="AL22" s="1041"/>
    </row>
    <row r="23" spans="3:38">
      <c r="C23" s="1042"/>
      <c r="D23" s="1040"/>
      <c r="F23" s="1040" t="s">
        <v>5662</v>
      </c>
      <c r="Z23" s="1045"/>
      <c r="AA23" s="1045"/>
      <c r="AB23" s="1045"/>
      <c r="AC23" s="1045"/>
      <c r="AD23" s="1045"/>
      <c r="AE23" s="1045"/>
      <c r="AF23" s="1045"/>
      <c r="AL23" s="1041"/>
    </row>
    <row r="24" spans="3:38">
      <c r="C24" s="1042"/>
      <c r="D24" s="1040"/>
      <c r="F24" s="1040" t="s">
        <v>3705</v>
      </c>
      <c r="Z24" s="1045"/>
      <c r="AA24" s="1045"/>
      <c r="AB24" s="1045"/>
      <c r="AC24" s="1045"/>
      <c r="AD24" s="1045"/>
      <c r="AE24" s="1045"/>
      <c r="AF24" s="1045"/>
      <c r="AK24" s="677"/>
      <c r="AL24" s="1041"/>
    </row>
    <row r="25" spans="3:38">
      <c r="C25" s="1042"/>
      <c r="D25" s="1040"/>
      <c r="Z25" s="1045"/>
      <c r="AA25" s="1045"/>
      <c r="AB25" s="1045"/>
      <c r="AC25" s="1045"/>
      <c r="AD25" s="1045"/>
      <c r="AE25" s="1045"/>
      <c r="AF25" s="1045"/>
      <c r="AL25" s="1041"/>
    </row>
    <row r="26" spans="3:38">
      <c r="C26" s="1042"/>
      <c r="D26" s="1040"/>
      <c r="Z26" s="1045"/>
      <c r="AA26" s="1045"/>
      <c r="AB26" s="1045"/>
      <c r="AC26" s="1045"/>
      <c r="AD26" s="1045"/>
      <c r="AE26" s="1045"/>
      <c r="AF26" s="1045"/>
      <c r="AL26" s="1041"/>
    </row>
    <row r="27" spans="3:38">
      <c r="C27" s="1042"/>
      <c r="D27" s="1040"/>
      <c r="Z27" s="1045"/>
      <c r="AA27" s="1045"/>
      <c r="AB27" s="1045"/>
      <c r="AC27" s="1045"/>
      <c r="AD27" s="1045"/>
      <c r="AE27" s="1045"/>
      <c r="AF27" s="1045"/>
      <c r="AL27" s="1041"/>
    </row>
    <row r="28" spans="3:38">
      <c r="C28" s="1042"/>
      <c r="D28" s="1040"/>
      <c r="Z28" s="1045"/>
      <c r="AA28" s="1045"/>
      <c r="AB28" s="1045"/>
      <c r="AC28" s="1045"/>
      <c r="AD28" s="1045"/>
      <c r="AE28" s="1045"/>
      <c r="AF28" s="1045"/>
      <c r="AL28" s="1041"/>
    </row>
    <row r="29" spans="3:38">
      <c r="C29" s="1039"/>
      <c r="D29" s="1040" t="s">
        <v>2409</v>
      </c>
      <c r="E29" s="1040"/>
      <c r="F29" s="1040"/>
      <c r="G29" s="1040"/>
      <c r="H29" s="1040"/>
      <c r="I29" s="1040"/>
      <c r="J29" s="1040"/>
      <c r="K29" s="1040"/>
      <c r="L29" s="1040"/>
      <c r="M29" s="1040"/>
      <c r="N29" s="1040"/>
      <c r="O29" s="1040"/>
      <c r="P29" s="1040"/>
      <c r="Q29" s="1040"/>
      <c r="R29" s="1040"/>
      <c r="S29" s="1040"/>
      <c r="T29" s="1040"/>
      <c r="U29" s="1040"/>
      <c r="V29" s="1040"/>
      <c r="W29" s="1040"/>
      <c r="X29" s="1040"/>
      <c r="Y29" s="1040"/>
      <c r="Z29" s="1040"/>
      <c r="AA29" s="1040"/>
      <c r="AB29" s="1040"/>
      <c r="AC29" s="1040"/>
      <c r="AD29" s="1040"/>
      <c r="AE29" s="1040"/>
      <c r="AF29" s="1040"/>
      <c r="AG29" s="1040"/>
      <c r="AH29" s="1040"/>
      <c r="AI29" s="1040"/>
      <c r="AL29" s="1041"/>
    </row>
    <row r="30" spans="3:38">
      <c r="C30" s="1039"/>
      <c r="D30" s="1040"/>
      <c r="E30" s="1040" t="s">
        <v>124</v>
      </c>
      <c r="F30" s="1040"/>
      <c r="G30" s="1040"/>
      <c r="H30" s="1040"/>
      <c r="I30" s="1040"/>
      <c r="J30" s="1040"/>
      <c r="K30" s="1040"/>
      <c r="L30" s="1040"/>
      <c r="M30" s="1040"/>
      <c r="N30" s="1040"/>
      <c r="O30" s="1040"/>
      <c r="P30" s="1040"/>
      <c r="Q30" s="1040"/>
      <c r="R30" s="1040"/>
      <c r="S30" s="1040"/>
      <c r="T30" s="1040"/>
      <c r="U30" s="1040"/>
      <c r="V30" s="1040"/>
      <c r="W30" s="1040"/>
      <c r="X30" s="1040"/>
      <c r="Y30" s="1040"/>
      <c r="Z30" s="1040"/>
      <c r="AA30" s="1040"/>
      <c r="AB30" s="1040"/>
      <c r="AC30" s="1040"/>
      <c r="AD30" s="1040"/>
      <c r="AE30" s="1040"/>
      <c r="AF30" s="1040"/>
      <c r="AG30" s="1040"/>
      <c r="AH30" s="1040"/>
      <c r="AI30" s="1040"/>
      <c r="AL30" s="1041"/>
    </row>
    <row r="31" spans="3:38">
      <c r="C31" s="1042"/>
      <c r="AL31" s="1041"/>
    </row>
    <row r="32" spans="3:38">
      <c r="C32" s="1042"/>
      <c r="AL32" s="1041"/>
    </row>
    <row r="33" spans="3:38">
      <c r="C33" s="1042"/>
      <c r="D33" s="1040" t="s">
        <v>912</v>
      </c>
      <c r="R33" s="1798" t="s">
        <v>625</v>
      </c>
      <c r="S33" s="1798"/>
      <c r="T33" s="1798"/>
      <c r="U33" s="1798"/>
      <c r="V33" s="1798"/>
      <c r="W33" s="1798"/>
      <c r="X33" s="1798"/>
      <c r="Y33" s="1798"/>
      <c r="Z33" s="1798"/>
      <c r="AA33" s="1798"/>
      <c r="AD33" s="1040" t="s">
        <v>626</v>
      </c>
      <c r="AE33" s="1040"/>
      <c r="AF33" s="1040"/>
      <c r="AG33" s="1040"/>
      <c r="AH33" s="1040"/>
      <c r="AL33" s="1041"/>
    </row>
    <row r="34" spans="3:38" ht="3.75" customHeight="1">
      <c r="C34" s="1042"/>
      <c r="AL34" s="1041"/>
    </row>
    <row r="35" spans="3:38">
      <c r="C35" s="1042"/>
      <c r="D35" s="1040" t="s">
        <v>1735</v>
      </c>
      <c r="E35" s="1799"/>
      <c r="F35" s="1799"/>
      <c r="G35" s="1799"/>
      <c r="H35" s="1799"/>
      <c r="I35" s="1799"/>
      <c r="J35" s="1799"/>
      <c r="K35" s="1799"/>
      <c r="L35" s="1799"/>
      <c r="M35" s="1799"/>
      <c r="N35" s="1799"/>
      <c r="O35" s="1799"/>
      <c r="P35" s="1799"/>
      <c r="R35" s="1799"/>
      <c r="S35" s="1799"/>
      <c r="T35" s="1799"/>
      <c r="U35" s="1799"/>
      <c r="V35" s="1799"/>
      <c r="W35" s="1799"/>
      <c r="X35" s="1799"/>
      <c r="Y35" s="1799"/>
      <c r="Z35" s="1799"/>
      <c r="AA35" s="1799"/>
      <c r="AD35" s="1795"/>
      <c r="AE35" s="1796"/>
      <c r="AF35" s="1796"/>
      <c r="AG35" s="1796"/>
      <c r="AH35" s="1797"/>
      <c r="AL35" s="1041"/>
    </row>
    <row r="36" spans="3:38">
      <c r="C36" s="1042"/>
      <c r="AL36" s="1041"/>
    </row>
    <row r="37" spans="3:38">
      <c r="C37" s="1042"/>
      <c r="D37" s="1040" t="s">
        <v>1736</v>
      </c>
      <c r="E37" s="1799"/>
      <c r="F37" s="1799"/>
      <c r="G37" s="1799"/>
      <c r="H37" s="1799"/>
      <c r="I37" s="1799"/>
      <c r="J37" s="1799"/>
      <c r="K37" s="1799"/>
      <c r="L37" s="1799"/>
      <c r="M37" s="1799"/>
      <c r="N37" s="1799"/>
      <c r="O37" s="1799"/>
      <c r="P37" s="1799"/>
      <c r="R37" s="1799"/>
      <c r="S37" s="1799"/>
      <c r="T37" s="1799"/>
      <c r="U37" s="1799"/>
      <c r="V37" s="1799"/>
      <c r="W37" s="1799"/>
      <c r="X37" s="1799"/>
      <c r="Y37" s="1799"/>
      <c r="Z37" s="1799"/>
      <c r="AA37" s="1799"/>
      <c r="AD37" s="1795"/>
      <c r="AE37" s="1796"/>
      <c r="AF37" s="1796"/>
      <c r="AG37" s="1796"/>
      <c r="AH37" s="1797"/>
      <c r="AL37" s="1041"/>
    </row>
    <row r="38" spans="3:38">
      <c r="C38" s="1042"/>
      <c r="AL38" s="1041"/>
    </row>
    <row r="39" spans="3:38">
      <c r="C39" s="1042"/>
      <c r="D39" s="1040" t="s">
        <v>1737</v>
      </c>
      <c r="E39" s="1799"/>
      <c r="F39" s="1799"/>
      <c r="G39" s="1799"/>
      <c r="H39" s="1799"/>
      <c r="I39" s="1799"/>
      <c r="J39" s="1799"/>
      <c r="K39" s="1799"/>
      <c r="L39" s="1799"/>
      <c r="M39" s="1799"/>
      <c r="N39" s="1799"/>
      <c r="O39" s="1799"/>
      <c r="P39" s="1799"/>
      <c r="R39" s="1799"/>
      <c r="S39" s="1799"/>
      <c r="T39" s="1799"/>
      <c r="U39" s="1799"/>
      <c r="V39" s="1799"/>
      <c r="W39" s="1799"/>
      <c r="X39" s="1799"/>
      <c r="Y39" s="1799"/>
      <c r="Z39" s="1799"/>
      <c r="AA39" s="1799"/>
      <c r="AD39" s="1795"/>
      <c r="AE39" s="1796"/>
      <c r="AF39" s="1796"/>
      <c r="AG39" s="1796"/>
      <c r="AH39" s="1797"/>
      <c r="AL39" s="1041"/>
    </row>
    <row r="40" spans="3:38">
      <c r="C40" s="1042"/>
      <c r="AL40" s="1041"/>
    </row>
    <row r="41" spans="3:38">
      <c r="C41" s="1042"/>
      <c r="D41" s="1040" t="s">
        <v>1738</v>
      </c>
      <c r="E41" s="1799"/>
      <c r="F41" s="1799"/>
      <c r="G41" s="1799"/>
      <c r="H41" s="1799"/>
      <c r="I41" s="1799"/>
      <c r="J41" s="1799"/>
      <c r="K41" s="1799"/>
      <c r="L41" s="1799"/>
      <c r="M41" s="1799"/>
      <c r="N41" s="1799"/>
      <c r="O41" s="1799"/>
      <c r="P41" s="1799"/>
      <c r="R41" s="1799"/>
      <c r="S41" s="1799"/>
      <c r="T41" s="1799"/>
      <c r="U41" s="1799"/>
      <c r="V41" s="1799"/>
      <c r="W41" s="1799"/>
      <c r="X41" s="1799"/>
      <c r="Y41" s="1799"/>
      <c r="Z41" s="1799"/>
      <c r="AA41" s="1799"/>
      <c r="AD41" s="1795"/>
      <c r="AE41" s="1796"/>
      <c r="AF41" s="1796"/>
      <c r="AG41" s="1796"/>
      <c r="AH41" s="1797"/>
      <c r="AL41" s="1041"/>
    </row>
    <row r="42" spans="3:38">
      <c r="C42" s="1042"/>
      <c r="AL42" s="1041"/>
    </row>
    <row r="43" spans="3:38">
      <c r="C43" s="1042"/>
      <c r="AL43" s="1041"/>
    </row>
    <row r="44" spans="3:38">
      <c r="C44" s="1042"/>
      <c r="AL44" s="1041"/>
    </row>
    <row r="45" spans="3:38">
      <c r="C45" s="1042"/>
      <c r="AL45" s="1041"/>
    </row>
    <row r="46" spans="3:38">
      <c r="C46" s="1042"/>
      <c r="AL46" s="1041"/>
    </row>
    <row r="47" spans="3:38">
      <c r="C47" s="1042"/>
      <c r="AL47" s="1041"/>
    </row>
    <row r="48" spans="3:38">
      <c r="C48" s="1042"/>
      <c r="AL48" s="1041"/>
    </row>
    <row r="49" spans="3:38">
      <c r="C49" s="1042"/>
      <c r="AL49" s="1041"/>
    </row>
    <row r="50" spans="3:38">
      <c r="C50" s="1042"/>
      <c r="AL50" s="1041"/>
    </row>
    <row r="51" spans="3:38">
      <c r="C51" s="1042"/>
      <c r="AL51" s="1041"/>
    </row>
    <row r="52" spans="3:38">
      <c r="C52" s="1042"/>
      <c r="AL52" s="1041"/>
    </row>
    <row r="53" spans="3:38">
      <c r="C53" s="1042"/>
      <c r="AL53" s="1041"/>
    </row>
    <row r="54" spans="3:38">
      <c r="C54" s="1042"/>
      <c r="AL54" s="1041"/>
    </row>
    <row r="55" spans="3:38">
      <c r="C55" s="1042"/>
      <c r="AL55" s="1041"/>
    </row>
    <row r="56" spans="3:38">
      <c r="C56" s="1042"/>
      <c r="AL56" s="1041"/>
    </row>
    <row r="57" spans="3:38">
      <c r="C57" s="1042"/>
      <c r="AL57" s="1041"/>
    </row>
    <row r="58" spans="3:38">
      <c r="C58" s="1042"/>
      <c r="AL58" s="1041"/>
    </row>
    <row r="59" spans="3:38">
      <c r="C59" s="1042"/>
      <c r="AL59" s="1041"/>
    </row>
    <row r="60" spans="3:38">
      <c r="C60" s="1042"/>
      <c r="AL60" s="1041"/>
    </row>
    <row r="61" spans="3:38">
      <c r="C61" s="1042"/>
      <c r="AL61" s="1041"/>
    </row>
    <row r="62" spans="3:38">
      <c r="C62" s="1042"/>
      <c r="AL62" s="1041"/>
    </row>
    <row r="63" spans="3:38">
      <c r="C63" s="1042"/>
      <c r="AL63" s="1041"/>
    </row>
    <row r="64" spans="3:38">
      <c r="C64" s="1042"/>
      <c r="AL64" s="1041"/>
    </row>
    <row r="65" spans="3:45">
      <c r="C65" s="1042"/>
      <c r="AL65" s="1041"/>
    </row>
    <row r="66" spans="3:45">
      <c r="C66" s="1042"/>
      <c r="AL66" s="1041"/>
    </row>
    <row r="67" spans="3:45">
      <c r="C67" s="1042"/>
      <c r="AL67" s="1041"/>
    </row>
    <row r="68" spans="3:45">
      <c r="C68" s="1042"/>
      <c r="AL68" s="1041"/>
    </row>
    <row r="69" spans="3:45">
      <c r="C69" s="1042"/>
      <c r="AL69" s="1041"/>
    </row>
    <row r="70" spans="3:45">
      <c r="C70" s="1042"/>
      <c r="AL70" s="1041"/>
    </row>
    <row r="71" spans="3:45">
      <c r="C71" s="1042"/>
      <c r="AL71" s="1041"/>
    </row>
    <row r="72" spans="3:45">
      <c r="C72" s="1046"/>
      <c r="D72" s="1047"/>
      <c r="E72" s="1047"/>
      <c r="F72" s="1047"/>
      <c r="G72" s="1047"/>
      <c r="H72" s="1047"/>
      <c r="I72" s="1047"/>
      <c r="J72" s="1047"/>
      <c r="K72" s="1047"/>
      <c r="L72" s="1047"/>
      <c r="M72" s="1047"/>
      <c r="N72" s="1047"/>
      <c r="O72" s="1047"/>
      <c r="P72" s="1047"/>
      <c r="Q72" s="1047"/>
      <c r="R72" s="1047"/>
      <c r="S72" s="1047"/>
      <c r="T72" s="1047"/>
      <c r="U72" s="1047"/>
      <c r="V72" s="1047"/>
      <c r="W72" s="1047"/>
      <c r="X72" s="1047"/>
      <c r="Y72" s="1047"/>
      <c r="Z72" s="1047"/>
      <c r="AA72" s="1047"/>
      <c r="AB72" s="1047"/>
      <c r="AC72" s="1047"/>
      <c r="AD72" s="1047"/>
      <c r="AE72" s="1047"/>
      <c r="AF72" s="1047"/>
      <c r="AG72" s="1047"/>
      <c r="AH72" s="1047"/>
      <c r="AI72" s="1047"/>
      <c r="AJ72" s="1047"/>
      <c r="AK72" s="1047"/>
      <c r="AL72" s="1048"/>
    </row>
    <row r="73" spans="3:45"/>
    <row r="74" spans="3:45">
      <c r="C74" s="952" t="s">
        <v>3811</v>
      </c>
      <c r="D74" s="953"/>
      <c r="E74" s="953"/>
      <c r="F74" s="953"/>
      <c r="G74" s="953"/>
      <c r="H74" s="953"/>
      <c r="I74" s="953"/>
      <c r="J74" s="953"/>
      <c r="K74" s="953"/>
      <c r="L74" s="953"/>
      <c r="M74" s="953"/>
      <c r="N74" s="953"/>
      <c r="O74" s="953"/>
      <c r="P74" s="953"/>
      <c r="Q74" s="953"/>
      <c r="R74" s="953"/>
      <c r="S74" s="953"/>
      <c r="T74" s="953"/>
      <c r="U74" s="953"/>
      <c r="V74" s="953"/>
      <c r="W74" s="953"/>
      <c r="X74" s="953"/>
      <c r="Y74" s="953"/>
      <c r="Z74" s="953"/>
      <c r="AA74" s="953"/>
      <c r="AB74" s="953"/>
      <c r="AC74" s="953"/>
      <c r="AD74" s="953"/>
      <c r="AE74" s="953"/>
      <c r="AF74" s="953"/>
      <c r="AG74" s="953"/>
      <c r="AH74" s="953"/>
      <c r="AI74" s="953"/>
      <c r="AJ74" s="953"/>
      <c r="AK74" s="953"/>
      <c r="AL74" s="954"/>
      <c r="AM74" s="1032"/>
      <c r="AN74" s="1049"/>
      <c r="AO74" s="1049"/>
      <c r="AP74" s="1049"/>
      <c r="AQ74" s="1049"/>
      <c r="AR74" s="1050"/>
      <c r="AS74" s="1050"/>
    </row>
    <row r="75" spans="3:45" ht="6" customHeight="1">
      <c r="C75" s="955"/>
      <c r="D75" s="955"/>
      <c r="E75" s="955"/>
      <c r="F75" s="955"/>
      <c r="G75" s="955"/>
      <c r="H75" s="955"/>
      <c r="I75" s="955"/>
      <c r="J75" s="955"/>
      <c r="K75" s="955"/>
      <c r="L75" s="955"/>
      <c r="M75" s="955"/>
      <c r="N75" s="955"/>
      <c r="O75" s="955"/>
      <c r="P75" s="955"/>
      <c r="Q75" s="955"/>
      <c r="R75" s="955"/>
      <c r="S75" s="955"/>
      <c r="T75" s="955"/>
      <c r="U75" s="955"/>
      <c r="V75" s="955"/>
      <c r="W75" s="955"/>
      <c r="X75" s="955"/>
      <c r="Y75" s="955"/>
      <c r="Z75" s="955"/>
      <c r="AA75" s="955"/>
      <c r="AB75" s="955"/>
      <c r="AC75" s="955"/>
      <c r="AD75" s="955"/>
      <c r="AE75" s="955"/>
      <c r="AF75" s="955"/>
      <c r="AG75" s="955"/>
      <c r="AH75" s="955"/>
      <c r="AI75" s="955"/>
      <c r="AJ75" s="955"/>
      <c r="AK75" s="955"/>
      <c r="AL75" s="955"/>
      <c r="AM75" s="955"/>
      <c r="AN75" s="1051"/>
      <c r="AO75" s="1051"/>
      <c r="AP75" s="1051"/>
      <c r="AQ75" s="1051"/>
      <c r="AR75" s="1050"/>
      <c r="AS75" s="1050"/>
    </row>
    <row r="76" spans="3:45">
      <c r="C76" s="957">
        <f>'F1'!$K$19</f>
        <v>0</v>
      </c>
      <c r="D76" s="958"/>
      <c r="E76" s="958"/>
      <c r="F76" s="958"/>
      <c r="G76" s="958"/>
      <c r="H76" s="958"/>
      <c r="I76" s="958"/>
      <c r="J76" s="958"/>
      <c r="K76" s="958"/>
      <c r="L76" s="958"/>
      <c r="M76" s="958"/>
      <c r="N76" s="958"/>
      <c r="O76" s="958"/>
      <c r="P76" s="958"/>
      <c r="Q76" s="958"/>
      <c r="R76" s="958"/>
      <c r="S76" s="958"/>
      <c r="T76" s="958"/>
      <c r="U76" s="958"/>
      <c r="V76" s="958"/>
      <c r="W76" s="958"/>
      <c r="X76" s="958"/>
      <c r="Y76" s="958"/>
      <c r="Z76" s="958"/>
      <c r="AA76" s="958"/>
      <c r="AB76" s="958"/>
      <c r="AC76" s="958"/>
      <c r="AD76" s="958"/>
      <c r="AE76" s="958"/>
      <c r="AF76" s="958"/>
      <c r="AG76" s="958"/>
      <c r="AH76" s="958"/>
      <c r="AI76" s="958"/>
      <c r="AJ76" s="958"/>
      <c r="AK76" s="958"/>
      <c r="AL76" s="959"/>
      <c r="AM76" s="1033"/>
      <c r="AN76" s="1052"/>
      <c r="AO76" s="1052"/>
      <c r="AP76" s="1052"/>
      <c r="AQ76" s="1052"/>
      <c r="AR76" s="1050"/>
      <c r="AS76" s="1050"/>
    </row>
    <row r="77" spans="3:45"/>
    <row r="78" spans="3:45">
      <c r="AL78" s="1053" t="s">
        <v>2123</v>
      </c>
    </row>
    <row r="120" spans="8:8" hidden="1">
      <c r="H120" s="1038" t="b">
        <v>0</v>
      </c>
    </row>
  </sheetData>
  <sheetProtection algorithmName="SHA-512" hashValue="OyCaxnZtOp91bXDGZI7laoHV8Si2NwiNmqK2aHY650YzvC8kQtHRvPuRPO4RrGiuqFmY/xTB+3aqGRXgTRNeUA==" saltValue="zwpSwzq+ZRCnwKeoV7k4hg==" spinCount="100000" sheet="1" objects="1" scenarios="1" selectLockedCells="1"/>
  <mergeCells count="13">
    <mergeCell ref="AD39:AH39"/>
    <mergeCell ref="AD41:AH41"/>
    <mergeCell ref="E39:P39"/>
    <mergeCell ref="E41:P41"/>
    <mergeCell ref="R39:AA39"/>
    <mergeCell ref="R41:AA41"/>
    <mergeCell ref="AD35:AH35"/>
    <mergeCell ref="AD37:AH37"/>
    <mergeCell ref="R33:AA33"/>
    <mergeCell ref="E35:P35"/>
    <mergeCell ref="E37:P37"/>
    <mergeCell ref="R35:AA35"/>
    <mergeCell ref="R37:AA37"/>
  </mergeCells>
  <phoneticPr fontId="0" type="noConversion"/>
  <dataValidations count="2">
    <dataValidation type="list" allowBlank="1" showInputMessage="1" showErrorMessage="1" sqref="AK24 AI15 AI13 AI11 AI9" xr:uid="{00000000-0002-0000-0700-000000000000}">
      <formula1>"SIM,NÃO"</formula1>
    </dataValidation>
    <dataValidation type="list" allowBlank="1" showInputMessage="1" showErrorMessage="1" sqref="AK11 AK13" xr:uid="{00000000-0002-0000-0700-000001000000}">
      <formula1>"ISENÇÃO,REDUÇÃO"</formula1>
    </dataValidation>
  </dataValidations>
  <printOptions horizontalCentered="1"/>
  <pageMargins left="0.62992125984251968" right="0.27559055118110237" top="1.1023622047244095" bottom="0.78740157480314965" header="0.9055118110236221" footer="1.1023622047244095"/>
  <pageSetup paperSize="9" scale="72" orientation="portrait" horizontalDpi="4294967292" verticalDpi="4294967292" r:id="rId1"/>
  <headerFooter alignWithMargins="0"/>
  <colBreaks count="1" manualBreakCount="1">
    <brk id="39" min="1" max="5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55</vt:i4>
      </vt:variant>
      <vt:variant>
        <vt:lpstr>Intervalos com Nome</vt:lpstr>
      </vt:variant>
      <vt:variant>
        <vt:i4>76</vt:i4>
      </vt:variant>
    </vt:vector>
  </HeadingPairs>
  <TitlesOfParts>
    <vt:vector size="131" baseType="lpstr">
      <vt:lpstr>RGPD</vt:lpstr>
      <vt:lpstr>Capa</vt:lpstr>
      <vt:lpstr>Índice</vt:lpstr>
      <vt:lpstr>F1</vt:lpstr>
      <vt:lpstr>F2</vt:lpstr>
      <vt:lpstr>F3</vt:lpstr>
      <vt:lpstr>Formulário 5</vt:lpstr>
      <vt:lpstr>Anexo IIII</vt:lpstr>
      <vt:lpstr>F4</vt:lpstr>
      <vt:lpstr>F5</vt:lpstr>
      <vt:lpstr>F6</vt:lpstr>
      <vt:lpstr>F7</vt:lpstr>
      <vt:lpstr>F8</vt:lpstr>
      <vt:lpstr>F9</vt:lpstr>
      <vt:lpstr>F10</vt:lpstr>
      <vt:lpstr>F11</vt:lpstr>
      <vt:lpstr>Quadro 3old</vt:lpstr>
      <vt:lpstr>Quadro 4 POC</vt:lpstr>
      <vt:lpstr>F12</vt:lpstr>
      <vt:lpstr>F13</vt:lpstr>
      <vt:lpstr>AT - Quadro 66</vt:lpstr>
      <vt:lpstr>AT - Quadro 10</vt:lpstr>
      <vt:lpstr>AT - Quadro 11</vt:lpstr>
      <vt:lpstr>AT - Quadros 12 - 13</vt:lpstr>
      <vt:lpstr>AT - Quadros 12 - 13 A</vt:lpstr>
      <vt:lpstr>Quadro 7 POC</vt:lpstr>
      <vt:lpstr>F14</vt:lpstr>
      <vt:lpstr>Quadro 99</vt:lpstr>
      <vt:lpstr>Quadro 9 POC</vt:lpstr>
      <vt:lpstr>Quadro 111</vt:lpstr>
      <vt:lpstr>Quadro 9.1</vt:lpstr>
      <vt:lpstr>F15</vt:lpstr>
      <vt:lpstr>F16</vt:lpstr>
      <vt:lpstr>Quadro 10 POC</vt:lpstr>
      <vt:lpstr>AT - Quadro 21-A</vt:lpstr>
      <vt:lpstr>AT - Quadro 21-B</vt:lpstr>
      <vt:lpstr>Quadro 10.1</vt:lpstr>
      <vt:lpstr>F17</vt:lpstr>
      <vt:lpstr>Quadro 11 POC</vt:lpstr>
      <vt:lpstr>AT - Quadro 22-A</vt:lpstr>
      <vt:lpstr>F18</vt:lpstr>
      <vt:lpstr>Quadro 12 POC</vt:lpstr>
      <vt:lpstr>F19</vt:lpstr>
      <vt:lpstr>F20</vt:lpstr>
      <vt:lpstr>Anexo I</vt:lpstr>
      <vt:lpstr>Anexo II V1</vt:lpstr>
      <vt:lpstr>Anexo II</vt:lpstr>
      <vt:lpstr>Anexo III</vt:lpstr>
      <vt:lpstr>Anexo III-Inst </vt:lpstr>
      <vt:lpstr>Anexo III-1</vt:lpstr>
      <vt:lpstr>Anexo III-2</vt:lpstr>
      <vt:lpstr>Anexo III-3</vt:lpstr>
      <vt:lpstr>Tabelas</vt:lpstr>
      <vt:lpstr>AT - Quadro 23-A </vt:lpstr>
      <vt:lpstr>AT - Quadro 23-B </vt:lpstr>
      <vt:lpstr>_42_Propriedades_de_investimento</vt:lpstr>
      <vt:lpstr>_469_Perdas_por_imparidade_acumuladas</vt:lpstr>
      <vt:lpstr>'Anexo I'!Área_de_Impressão</vt:lpstr>
      <vt:lpstr>'Anexo II'!Área_de_Impressão</vt:lpstr>
      <vt:lpstr>'Anexo II V1'!Área_de_Impressão</vt:lpstr>
      <vt:lpstr>'Anexo III-1'!Área_de_Impressão</vt:lpstr>
      <vt:lpstr>'Anexo III-2'!Área_de_Impressão</vt:lpstr>
      <vt:lpstr>'Anexo III-3'!Área_de_Impressão</vt:lpstr>
      <vt:lpstr>'Anexo III-Inst '!Área_de_Impressão</vt:lpstr>
      <vt:lpstr>'AT - Quadro 10'!Área_de_Impressão</vt:lpstr>
      <vt:lpstr>'AT - Quadro 21-A'!Área_de_Impressão</vt:lpstr>
      <vt:lpstr>'AT - Quadro 23-A '!Área_de_Impressão</vt:lpstr>
      <vt:lpstr>'AT - Quadro 66'!Área_de_Impressão</vt:lpstr>
      <vt:lpstr>'AT - Quadros 12 - 13 A'!Área_de_Impressão</vt:lpstr>
      <vt:lpstr>'F1'!Área_de_Impressão</vt:lpstr>
      <vt:lpstr>'F10'!Área_de_Impressão</vt:lpstr>
      <vt:lpstr>'F11'!Área_de_Impressão</vt:lpstr>
      <vt:lpstr>'F12'!Área_de_Impressão</vt:lpstr>
      <vt:lpstr>'F13'!Área_de_Impressão</vt:lpstr>
      <vt:lpstr>'F14'!Área_de_Impressão</vt:lpstr>
      <vt:lpstr>'F15'!Área_de_Impressão</vt:lpstr>
      <vt:lpstr>'F16'!Área_de_Impressão</vt:lpstr>
      <vt:lpstr>'F17'!Área_de_Impressão</vt:lpstr>
      <vt:lpstr>'F18'!Área_de_Impressão</vt:lpstr>
      <vt:lpstr>'F19'!Área_de_Impressão</vt:lpstr>
      <vt:lpstr>'F2'!Área_de_Impressão</vt:lpstr>
      <vt:lpstr>'F3'!Área_de_Impressão</vt:lpstr>
      <vt:lpstr>'F4'!Área_de_Impressão</vt:lpstr>
      <vt:lpstr>'F5'!Área_de_Impressão</vt:lpstr>
      <vt:lpstr>'F6'!Área_de_Impressão</vt:lpstr>
      <vt:lpstr>'F7'!Área_de_Impressão</vt:lpstr>
      <vt:lpstr>'F8'!Área_de_Impressão</vt:lpstr>
      <vt:lpstr>'F9'!Área_de_Impressão</vt:lpstr>
      <vt:lpstr>Índice!Área_de_Impressão</vt:lpstr>
      <vt:lpstr>'Quadro 10 POC'!Área_de_Impressão</vt:lpstr>
      <vt:lpstr>'Quadro 10.1'!Área_de_Impressão</vt:lpstr>
      <vt:lpstr>'Quadro 11 POC'!Área_de_Impressão</vt:lpstr>
      <vt:lpstr>'Quadro 111'!Área_de_Impressão</vt:lpstr>
      <vt:lpstr>'Quadro 12 POC'!Área_de_Impressão</vt:lpstr>
      <vt:lpstr>'Quadro 3old'!Área_de_Impressão</vt:lpstr>
      <vt:lpstr>'Quadro 4 POC'!Área_de_Impressão</vt:lpstr>
      <vt:lpstr>'Quadro 7 POC'!Área_de_Impressão</vt:lpstr>
      <vt:lpstr>'Quadro 9 POC'!Área_de_Impressão</vt:lpstr>
      <vt:lpstr>'Quadro 9.1'!Área_de_Impressão</vt:lpstr>
      <vt:lpstr>'Quadro 99'!Área_de_Impressão</vt:lpstr>
      <vt:lpstr>Areas_De_Intervenção</vt:lpstr>
      <vt:lpstr>Código_Alínea</vt:lpstr>
      <vt:lpstr>Código_Contas_POC</vt:lpstr>
      <vt:lpstr>Concelhos</vt:lpstr>
      <vt:lpstr>Distrito</vt:lpstr>
      <vt:lpstr>Distritos</vt:lpstr>
      <vt:lpstr>Investimento_Contas_SNC</vt:lpstr>
      <vt:lpstr>Lista_Código</vt:lpstr>
      <vt:lpstr>LISTA_DE_CONDICIONANTES</vt:lpstr>
      <vt:lpstr>LISTA_DE_CONDIÇÕES_DE_NÃO_ELEGIBILIDADE</vt:lpstr>
      <vt:lpstr>MAJORAÇÕES</vt:lpstr>
      <vt:lpstr>Modalidade</vt:lpstr>
      <vt:lpstr>Opção_S_N</vt:lpstr>
      <vt:lpstr>Opções_Beneficio</vt:lpstr>
      <vt:lpstr>Opções_Dimensão</vt:lpstr>
      <vt:lpstr>Opções_Motivo</vt:lpstr>
      <vt:lpstr>Opções_notificação</vt:lpstr>
      <vt:lpstr>Opções_parecer</vt:lpstr>
      <vt:lpstr>Opções_pareceres</vt:lpstr>
      <vt:lpstr>Opções_Regime</vt:lpstr>
      <vt:lpstr>Opções_Tipo</vt:lpstr>
      <vt:lpstr>Pontuações</vt:lpstr>
      <vt:lpstr>Regiões</vt:lpstr>
      <vt:lpstr>Tab_Paises</vt:lpstr>
      <vt:lpstr>'F5'!TABLE</vt:lpstr>
      <vt:lpstr>Técnicos</vt:lpstr>
      <vt:lpstr>tipo_objectivos</vt:lpstr>
      <vt:lpstr>Tipologia_Inv</vt:lpstr>
      <vt:lpstr>Tipologia_Valor</vt:lpstr>
      <vt:lpstr>'AT - Quadros 12 - 13'!Títulos_de_Impressão</vt:lpstr>
      <vt:lpstr>'AT - Quadros 12 - 13 A'!Títulos_de_Impressão</vt:lpstr>
    </vt:vector>
  </TitlesOfParts>
  <Company>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Projecto - Detalhe</dc:title>
  <dc:creator>IAPMEI</dc:creator>
  <cp:lastModifiedBy>Paulo Ricardo Freitas Nóbrega</cp:lastModifiedBy>
  <cp:lastPrinted>2016-10-10T13:35:07Z</cp:lastPrinted>
  <dcterms:created xsi:type="dcterms:W3CDTF">1999-12-02T12:00:35Z</dcterms:created>
  <dcterms:modified xsi:type="dcterms:W3CDTF">2024-04-21T22:47:59Z</dcterms:modified>
</cp:coreProperties>
</file>